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nma\Downloads\"/>
    </mc:Choice>
  </mc:AlternateContent>
  <xr:revisionPtr revIDLastSave="0" documentId="13_ncr:1_{7518E611-4F7C-4DD7-9E1F-ADC07CBC5681}" xr6:coauthVersionLast="47" xr6:coauthVersionMax="47" xr10:uidLastSave="{00000000-0000-0000-0000-000000000000}"/>
  <bookViews>
    <workbookView xWindow="-98" yWindow="-98" windowWidth="23236" windowHeight="13875" tabRatio="500" xr2:uid="{00000000-000D-0000-FFFF-FFFF00000000}"/>
  </bookViews>
  <sheets>
    <sheet name="Οδηγίες" sheetId="1" r:id="rId1"/>
    <sheet name="Καταγραφή" sheetId="3" r:id="rId2"/>
    <sheet name="Σύνοψη" sheetId="2" r:id="rId3"/>
    <sheet name="Υπολογιστής καλαθιού" sheetId="4" r:id="rId4"/>
  </sheets>
  <definedNames>
    <definedName name="_xlnm.Print_Titles" localSheetId="1">Καταγραφή!$4:$5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7" i="4" l="1"/>
  <c r="C22" i="4"/>
  <c r="C23" i="4" s="1"/>
  <c r="C24" i="4" s="1"/>
  <c r="C16" i="4"/>
  <c r="C17" i="4" s="1"/>
  <c r="C18" i="4" s="1"/>
  <c r="C15" i="4"/>
  <c r="C10" i="4"/>
  <c r="C11" i="4" s="1"/>
  <c r="V57" i="3"/>
  <c r="T57" i="3"/>
  <c r="S57" i="3"/>
  <c r="R57" i="3"/>
  <c r="Q57" i="3"/>
  <c r="P57" i="3"/>
  <c r="O57" i="3"/>
  <c r="N57" i="3"/>
  <c r="M57" i="3"/>
  <c r="L57" i="3"/>
  <c r="B57" i="3"/>
  <c r="V56" i="3"/>
  <c r="T56" i="3"/>
  <c r="S56" i="3"/>
  <c r="R56" i="3"/>
  <c r="Q56" i="3"/>
  <c r="P56" i="3"/>
  <c r="O56" i="3"/>
  <c r="N56" i="3"/>
  <c r="M56" i="3"/>
  <c r="L56" i="3"/>
  <c r="B56" i="3"/>
  <c r="V55" i="3"/>
  <c r="T55" i="3"/>
  <c r="S55" i="3"/>
  <c r="R55" i="3"/>
  <c r="Q55" i="3"/>
  <c r="P55" i="3"/>
  <c r="O55" i="3"/>
  <c r="N55" i="3"/>
  <c r="M55" i="3"/>
  <c r="L55" i="3"/>
  <c r="B55" i="3"/>
  <c r="V54" i="3"/>
  <c r="T54" i="3"/>
  <c r="S54" i="3"/>
  <c r="R54" i="3"/>
  <c r="Q54" i="3"/>
  <c r="P54" i="3"/>
  <c r="O54" i="3"/>
  <c r="N54" i="3"/>
  <c r="M54" i="3"/>
  <c r="L54" i="3"/>
  <c r="B54" i="3"/>
  <c r="V53" i="3"/>
  <c r="T53" i="3"/>
  <c r="S53" i="3"/>
  <c r="R53" i="3"/>
  <c r="Q53" i="3"/>
  <c r="P53" i="3"/>
  <c r="O53" i="3"/>
  <c r="N53" i="3"/>
  <c r="M53" i="3"/>
  <c r="L53" i="3"/>
  <c r="B53" i="3"/>
  <c r="V52" i="3"/>
  <c r="T52" i="3"/>
  <c r="S52" i="3"/>
  <c r="R52" i="3"/>
  <c r="Q52" i="3"/>
  <c r="P52" i="3"/>
  <c r="O52" i="3"/>
  <c r="N52" i="3"/>
  <c r="M52" i="3"/>
  <c r="L52" i="3"/>
  <c r="B52" i="3"/>
  <c r="V51" i="3"/>
  <c r="T51" i="3"/>
  <c r="S51" i="3"/>
  <c r="R51" i="3"/>
  <c r="Q51" i="3"/>
  <c r="P51" i="3"/>
  <c r="O51" i="3"/>
  <c r="N51" i="3"/>
  <c r="M51" i="3"/>
  <c r="L51" i="3"/>
  <c r="B51" i="3"/>
  <c r="V50" i="3"/>
  <c r="T50" i="3"/>
  <c r="S50" i="3"/>
  <c r="R50" i="3"/>
  <c r="Q50" i="3"/>
  <c r="P50" i="3"/>
  <c r="O50" i="3"/>
  <c r="N50" i="3"/>
  <c r="M50" i="3"/>
  <c r="L50" i="3"/>
  <c r="B50" i="3"/>
  <c r="V49" i="3"/>
  <c r="T49" i="3"/>
  <c r="S49" i="3"/>
  <c r="R49" i="3"/>
  <c r="Q49" i="3"/>
  <c r="P49" i="3"/>
  <c r="O49" i="3"/>
  <c r="N49" i="3"/>
  <c r="M49" i="3"/>
  <c r="L49" i="3"/>
  <c r="B49" i="3"/>
  <c r="V48" i="3"/>
  <c r="T48" i="3"/>
  <c r="S48" i="3"/>
  <c r="R48" i="3"/>
  <c r="Q48" i="3"/>
  <c r="P48" i="3"/>
  <c r="O48" i="3"/>
  <c r="N48" i="3"/>
  <c r="M48" i="3"/>
  <c r="L48" i="3"/>
  <c r="B48" i="3"/>
  <c r="V47" i="3"/>
  <c r="T47" i="3"/>
  <c r="S47" i="3"/>
  <c r="R47" i="3"/>
  <c r="Q47" i="3"/>
  <c r="P47" i="3"/>
  <c r="O47" i="3"/>
  <c r="N47" i="3"/>
  <c r="M47" i="3"/>
  <c r="L47" i="3"/>
  <c r="B47" i="3"/>
  <c r="V46" i="3"/>
  <c r="T46" i="3"/>
  <c r="S46" i="3"/>
  <c r="R46" i="3"/>
  <c r="Q46" i="3"/>
  <c r="P46" i="3"/>
  <c r="O46" i="3"/>
  <c r="N46" i="3"/>
  <c r="M46" i="3"/>
  <c r="L46" i="3"/>
  <c r="B46" i="3"/>
  <c r="V45" i="3"/>
  <c r="T45" i="3"/>
  <c r="S45" i="3"/>
  <c r="R45" i="3"/>
  <c r="Q45" i="3"/>
  <c r="P45" i="3"/>
  <c r="O45" i="3"/>
  <c r="N45" i="3"/>
  <c r="M45" i="3"/>
  <c r="L45" i="3"/>
  <c r="B45" i="3"/>
  <c r="V44" i="3"/>
  <c r="T44" i="3"/>
  <c r="S44" i="3"/>
  <c r="R44" i="3"/>
  <c r="Q44" i="3"/>
  <c r="P44" i="3"/>
  <c r="O44" i="3"/>
  <c r="N44" i="3"/>
  <c r="M44" i="3"/>
  <c r="L44" i="3"/>
  <c r="B44" i="3"/>
  <c r="V43" i="3"/>
  <c r="T43" i="3"/>
  <c r="S43" i="3"/>
  <c r="R43" i="3"/>
  <c r="Q43" i="3"/>
  <c r="P43" i="3"/>
  <c r="O43" i="3"/>
  <c r="N43" i="3"/>
  <c r="M43" i="3"/>
  <c r="L43" i="3"/>
  <c r="B43" i="3"/>
  <c r="V42" i="3"/>
  <c r="T42" i="3"/>
  <c r="S42" i="3"/>
  <c r="R42" i="3"/>
  <c r="Q42" i="3"/>
  <c r="P42" i="3"/>
  <c r="O42" i="3"/>
  <c r="N42" i="3"/>
  <c r="M42" i="3"/>
  <c r="L42" i="3"/>
  <c r="B42" i="3"/>
  <c r="V41" i="3"/>
  <c r="T41" i="3"/>
  <c r="S41" i="3"/>
  <c r="R41" i="3"/>
  <c r="Q41" i="3"/>
  <c r="P41" i="3"/>
  <c r="O41" i="3"/>
  <c r="N41" i="3"/>
  <c r="M41" i="3"/>
  <c r="L41" i="3"/>
  <c r="B41" i="3"/>
  <c r="V40" i="3"/>
  <c r="T40" i="3"/>
  <c r="S40" i="3"/>
  <c r="R40" i="3"/>
  <c r="Q40" i="3"/>
  <c r="P40" i="3"/>
  <c r="O40" i="3"/>
  <c r="N40" i="3"/>
  <c r="M40" i="3"/>
  <c r="L40" i="3"/>
  <c r="B40" i="3"/>
  <c r="V39" i="3"/>
  <c r="T39" i="3"/>
  <c r="S39" i="3"/>
  <c r="R39" i="3"/>
  <c r="Q39" i="3"/>
  <c r="P39" i="3"/>
  <c r="O39" i="3"/>
  <c r="N39" i="3"/>
  <c r="M39" i="3"/>
  <c r="L39" i="3"/>
  <c r="B39" i="3"/>
  <c r="V38" i="3"/>
  <c r="T38" i="3"/>
  <c r="S38" i="3"/>
  <c r="R38" i="3"/>
  <c r="Q38" i="3"/>
  <c r="P38" i="3"/>
  <c r="O38" i="3"/>
  <c r="N38" i="3"/>
  <c r="M38" i="3"/>
  <c r="L38" i="3"/>
  <c r="B38" i="3"/>
  <c r="V37" i="3"/>
  <c r="T37" i="3"/>
  <c r="S37" i="3"/>
  <c r="R37" i="3"/>
  <c r="Q37" i="3"/>
  <c r="P37" i="3"/>
  <c r="O37" i="3"/>
  <c r="N37" i="3"/>
  <c r="M37" i="3"/>
  <c r="L37" i="3"/>
  <c r="B37" i="3"/>
  <c r="V36" i="3"/>
  <c r="T36" i="3"/>
  <c r="S36" i="3"/>
  <c r="R36" i="3"/>
  <c r="Q36" i="3"/>
  <c r="P36" i="3"/>
  <c r="O36" i="3"/>
  <c r="N36" i="3"/>
  <c r="M36" i="3"/>
  <c r="L36" i="3"/>
  <c r="B36" i="3"/>
  <c r="V35" i="3"/>
  <c r="T35" i="3"/>
  <c r="S35" i="3"/>
  <c r="R35" i="3"/>
  <c r="Q35" i="3"/>
  <c r="P35" i="3"/>
  <c r="O35" i="3"/>
  <c r="N35" i="3"/>
  <c r="M35" i="3"/>
  <c r="L35" i="3"/>
  <c r="B35" i="3"/>
  <c r="V34" i="3"/>
  <c r="T34" i="3"/>
  <c r="S34" i="3"/>
  <c r="R34" i="3"/>
  <c r="Q34" i="3"/>
  <c r="P34" i="3"/>
  <c r="O34" i="3"/>
  <c r="N34" i="3"/>
  <c r="M34" i="3"/>
  <c r="L34" i="3"/>
  <c r="B34" i="3"/>
  <c r="V33" i="3"/>
  <c r="T33" i="3"/>
  <c r="S33" i="3"/>
  <c r="R33" i="3"/>
  <c r="Q33" i="3"/>
  <c r="P33" i="3"/>
  <c r="O33" i="3"/>
  <c r="N33" i="3"/>
  <c r="M33" i="3"/>
  <c r="L33" i="3"/>
  <c r="B33" i="3"/>
  <c r="V32" i="3"/>
  <c r="T32" i="3"/>
  <c r="S32" i="3"/>
  <c r="R32" i="3"/>
  <c r="Q32" i="3"/>
  <c r="P32" i="3"/>
  <c r="O32" i="3"/>
  <c r="N32" i="3"/>
  <c r="M32" i="3"/>
  <c r="L32" i="3"/>
  <c r="B32" i="3"/>
  <c r="V31" i="3"/>
  <c r="T31" i="3"/>
  <c r="S31" i="3"/>
  <c r="R31" i="3"/>
  <c r="Q31" i="3"/>
  <c r="P31" i="3"/>
  <c r="O31" i="3"/>
  <c r="N31" i="3"/>
  <c r="M31" i="3"/>
  <c r="L31" i="3"/>
  <c r="B31" i="3"/>
  <c r="V30" i="3"/>
  <c r="T30" i="3"/>
  <c r="S30" i="3"/>
  <c r="R30" i="3"/>
  <c r="Q30" i="3"/>
  <c r="P30" i="3"/>
  <c r="O30" i="3"/>
  <c r="N30" i="3"/>
  <c r="M30" i="3"/>
  <c r="L30" i="3"/>
  <c r="B30" i="3"/>
  <c r="V29" i="3"/>
  <c r="T29" i="3"/>
  <c r="S29" i="3"/>
  <c r="R29" i="3"/>
  <c r="Q29" i="3"/>
  <c r="P29" i="3"/>
  <c r="O29" i="3"/>
  <c r="N29" i="3"/>
  <c r="M29" i="3"/>
  <c r="L29" i="3"/>
  <c r="B29" i="3"/>
  <c r="V28" i="3"/>
  <c r="T28" i="3"/>
  <c r="S28" i="3"/>
  <c r="R28" i="3"/>
  <c r="Q28" i="3"/>
  <c r="P28" i="3"/>
  <c r="O28" i="3"/>
  <c r="N28" i="3"/>
  <c r="M28" i="3"/>
  <c r="L28" i="3"/>
  <c r="B28" i="3"/>
  <c r="V27" i="3"/>
  <c r="T27" i="3"/>
  <c r="S27" i="3"/>
  <c r="R27" i="3"/>
  <c r="Q27" i="3"/>
  <c r="P27" i="3"/>
  <c r="O27" i="3"/>
  <c r="N27" i="3"/>
  <c r="M27" i="3"/>
  <c r="L27" i="3"/>
  <c r="B27" i="3"/>
  <c r="V26" i="3"/>
  <c r="T26" i="3"/>
  <c r="S26" i="3"/>
  <c r="R26" i="3"/>
  <c r="Q26" i="3"/>
  <c r="P26" i="3"/>
  <c r="O26" i="3"/>
  <c r="N26" i="3"/>
  <c r="M26" i="3"/>
  <c r="L26" i="3"/>
  <c r="B26" i="3"/>
  <c r="V25" i="3"/>
  <c r="T25" i="3"/>
  <c r="S25" i="3"/>
  <c r="R25" i="3"/>
  <c r="Q25" i="3"/>
  <c r="P25" i="3"/>
  <c r="O25" i="3"/>
  <c r="N25" i="3"/>
  <c r="M25" i="3"/>
  <c r="L25" i="3"/>
  <c r="B25" i="3"/>
  <c r="V24" i="3"/>
  <c r="T24" i="3"/>
  <c r="S24" i="3"/>
  <c r="R24" i="3"/>
  <c r="Q24" i="3"/>
  <c r="P24" i="3"/>
  <c r="O24" i="3"/>
  <c r="N24" i="3"/>
  <c r="M24" i="3"/>
  <c r="L24" i="3"/>
  <c r="B24" i="3"/>
  <c r="V23" i="3"/>
  <c r="T23" i="3"/>
  <c r="S23" i="3"/>
  <c r="R23" i="3"/>
  <c r="Q23" i="3"/>
  <c r="P23" i="3"/>
  <c r="O23" i="3"/>
  <c r="N23" i="3"/>
  <c r="M23" i="3"/>
  <c r="L23" i="3"/>
  <c r="B23" i="3"/>
  <c r="V22" i="3"/>
  <c r="T22" i="3"/>
  <c r="S22" i="3"/>
  <c r="R22" i="3"/>
  <c r="Q22" i="3"/>
  <c r="P22" i="3"/>
  <c r="O22" i="3"/>
  <c r="N22" i="3"/>
  <c r="M22" i="3"/>
  <c r="L22" i="3"/>
  <c r="B22" i="3"/>
  <c r="V21" i="3"/>
  <c r="T21" i="3"/>
  <c r="S21" i="3"/>
  <c r="R21" i="3"/>
  <c r="Q21" i="3"/>
  <c r="P21" i="3"/>
  <c r="O21" i="3"/>
  <c r="N21" i="3"/>
  <c r="M21" i="3"/>
  <c r="L21" i="3"/>
  <c r="B21" i="3"/>
  <c r="V20" i="3"/>
  <c r="T20" i="3"/>
  <c r="S20" i="3"/>
  <c r="R20" i="3"/>
  <c r="Q20" i="3"/>
  <c r="P20" i="3"/>
  <c r="O20" i="3"/>
  <c r="N20" i="3"/>
  <c r="M20" i="3"/>
  <c r="L20" i="3"/>
  <c r="B20" i="3"/>
  <c r="V19" i="3"/>
  <c r="T19" i="3"/>
  <c r="S19" i="3"/>
  <c r="R19" i="3"/>
  <c r="Q19" i="3"/>
  <c r="P19" i="3"/>
  <c r="O19" i="3"/>
  <c r="N19" i="3"/>
  <c r="M19" i="3"/>
  <c r="L19" i="3"/>
  <c r="B19" i="3"/>
  <c r="V18" i="3"/>
  <c r="T18" i="3"/>
  <c r="S18" i="3"/>
  <c r="R18" i="3"/>
  <c r="Q18" i="3"/>
  <c r="P18" i="3"/>
  <c r="O18" i="3"/>
  <c r="N18" i="3"/>
  <c r="M18" i="3"/>
  <c r="L18" i="3"/>
  <c r="B18" i="3"/>
  <c r="V17" i="3"/>
  <c r="T17" i="3"/>
  <c r="S17" i="3"/>
  <c r="R17" i="3"/>
  <c r="Q17" i="3"/>
  <c r="P17" i="3"/>
  <c r="O17" i="3"/>
  <c r="N17" i="3"/>
  <c r="M17" i="3"/>
  <c r="L17" i="3"/>
  <c r="B17" i="3"/>
  <c r="V16" i="3"/>
  <c r="T16" i="3"/>
  <c r="S16" i="3"/>
  <c r="R16" i="3"/>
  <c r="Q16" i="3"/>
  <c r="P16" i="3"/>
  <c r="O16" i="3"/>
  <c r="N16" i="3"/>
  <c r="M16" i="3"/>
  <c r="L16" i="3"/>
  <c r="B16" i="3"/>
  <c r="V15" i="3"/>
  <c r="T15" i="3"/>
  <c r="S15" i="3"/>
  <c r="R15" i="3"/>
  <c r="Q15" i="3"/>
  <c r="P15" i="3"/>
  <c r="O15" i="3"/>
  <c r="N15" i="3"/>
  <c r="M15" i="3"/>
  <c r="L15" i="3"/>
  <c r="B15" i="3"/>
  <c r="V14" i="3"/>
  <c r="T14" i="3"/>
  <c r="S14" i="3"/>
  <c r="R14" i="3"/>
  <c r="Q14" i="3"/>
  <c r="P14" i="3"/>
  <c r="O14" i="3"/>
  <c r="N14" i="3"/>
  <c r="M14" i="3"/>
  <c r="L14" i="3"/>
  <c r="B14" i="3"/>
  <c r="V13" i="3"/>
  <c r="T13" i="3"/>
  <c r="S13" i="3"/>
  <c r="R13" i="3"/>
  <c r="Q13" i="3"/>
  <c r="P13" i="3"/>
  <c r="O13" i="3"/>
  <c r="N13" i="3"/>
  <c r="M13" i="3"/>
  <c r="L13" i="3"/>
  <c r="B13" i="3"/>
  <c r="V12" i="3"/>
  <c r="T12" i="3"/>
  <c r="S12" i="3"/>
  <c r="R12" i="3"/>
  <c r="Q12" i="3"/>
  <c r="P12" i="3"/>
  <c r="O12" i="3"/>
  <c r="N12" i="3"/>
  <c r="M12" i="3"/>
  <c r="L12" i="3"/>
  <c r="B12" i="3"/>
  <c r="V11" i="3"/>
  <c r="T11" i="3"/>
  <c r="S11" i="3"/>
  <c r="R11" i="3"/>
  <c r="Q11" i="3"/>
  <c r="P11" i="3"/>
  <c r="O11" i="3"/>
  <c r="N11" i="3"/>
  <c r="M11" i="3"/>
  <c r="L11" i="3"/>
  <c r="B11" i="3"/>
  <c r="V10" i="3"/>
  <c r="T10" i="3"/>
  <c r="S10" i="3"/>
  <c r="R10" i="3"/>
  <c r="Q10" i="3"/>
  <c r="P10" i="3"/>
  <c r="O10" i="3"/>
  <c r="N10" i="3"/>
  <c r="M10" i="3"/>
  <c r="L10" i="3"/>
  <c r="B10" i="3"/>
  <c r="V9" i="3"/>
  <c r="T9" i="3"/>
  <c r="S9" i="3"/>
  <c r="R9" i="3"/>
  <c r="Q9" i="3"/>
  <c r="P9" i="3"/>
  <c r="O9" i="3"/>
  <c r="N9" i="3"/>
  <c r="M9" i="3"/>
  <c r="L9" i="3"/>
  <c r="B9" i="3"/>
  <c r="V8" i="3"/>
  <c r="T8" i="3"/>
  <c r="S8" i="3"/>
  <c r="R8" i="3"/>
  <c r="Q8" i="3"/>
  <c r="P8" i="3"/>
  <c r="O8" i="3"/>
  <c r="N8" i="3"/>
  <c r="M8" i="3"/>
  <c r="L8" i="3"/>
  <c r="B8" i="3"/>
  <c r="V7" i="3"/>
  <c r="T7" i="3"/>
  <c r="S7" i="3"/>
  <c r="R7" i="3"/>
  <c r="Q7" i="3"/>
  <c r="P7" i="3"/>
  <c r="O7" i="3"/>
  <c r="N7" i="3"/>
  <c r="M7" i="3"/>
  <c r="L7" i="3"/>
  <c r="B7" i="3"/>
  <c r="V6" i="3"/>
  <c r="T6" i="3"/>
  <c r="S6" i="3"/>
  <c r="R6" i="3"/>
  <c r="Q6" i="3"/>
  <c r="P6" i="3"/>
  <c r="O6" i="3"/>
  <c r="N6" i="3"/>
  <c r="M6" i="3"/>
  <c r="L6" i="3"/>
  <c r="B6" i="3"/>
  <c r="W57" i="3" l="1"/>
  <c r="U57" i="3"/>
  <c r="W56" i="3"/>
  <c r="U56" i="3"/>
  <c r="U55" i="3"/>
  <c r="W55" i="3"/>
  <c r="W54" i="3"/>
  <c r="U54" i="3"/>
  <c r="U53" i="3"/>
  <c r="W53" i="3"/>
  <c r="W52" i="3"/>
  <c r="U52" i="3"/>
  <c r="U51" i="3"/>
  <c r="W51" i="3"/>
  <c r="W50" i="3"/>
  <c r="U50" i="3"/>
  <c r="W49" i="3"/>
  <c r="U49" i="3"/>
  <c r="W48" i="3"/>
  <c r="U48" i="3"/>
  <c r="W47" i="3"/>
  <c r="U47" i="3"/>
  <c r="W46" i="3"/>
  <c r="U46" i="3"/>
  <c r="W45" i="3"/>
  <c r="U45" i="3"/>
  <c r="W44" i="3"/>
  <c r="U44" i="3"/>
  <c r="U43" i="3"/>
  <c r="W43" i="3"/>
  <c r="W42" i="3"/>
  <c r="U42" i="3"/>
  <c r="W41" i="3"/>
  <c r="U41" i="3"/>
  <c r="W40" i="3"/>
  <c r="U40" i="3"/>
  <c r="U39" i="3"/>
  <c r="W39" i="3"/>
  <c r="W38" i="3"/>
  <c r="U38" i="3"/>
  <c r="U37" i="3"/>
  <c r="W37" i="3"/>
  <c r="U36" i="3"/>
  <c r="W36" i="3"/>
  <c r="U35" i="3"/>
  <c r="W35" i="3"/>
  <c r="W34" i="3"/>
  <c r="U34" i="3"/>
  <c r="W33" i="3"/>
  <c r="U33" i="3"/>
  <c r="W32" i="3"/>
  <c r="U32" i="3"/>
  <c r="W31" i="3"/>
  <c r="U31" i="3"/>
  <c r="W30" i="3"/>
  <c r="U30" i="3"/>
  <c r="W29" i="3"/>
  <c r="U29" i="3"/>
  <c r="U28" i="3"/>
  <c r="W28" i="3"/>
  <c r="W27" i="3"/>
  <c r="U27" i="3"/>
  <c r="U26" i="3"/>
  <c r="W26" i="3"/>
  <c r="W25" i="3"/>
  <c r="U25" i="3"/>
  <c r="W24" i="3"/>
  <c r="U24" i="3"/>
  <c r="U23" i="3"/>
  <c r="W23" i="3"/>
  <c r="U22" i="3"/>
  <c r="W22" i="3"/>
  <c r="W21" i="3"/>
  <c r="U21" i="3"/>
  <c r="U20" i="3"/>
  <c r="W20" i="3"/>
  <c r="W19" i="3"/>
  <c r="U19" i="3"/>
  <c r="U18" i="3"/>
  <c r="W18" i="3"/>
  <c r="U17" i="3"/>
  <c r="W17" i="3"/>
  <c r="W16" i="3"/>
  <c r="U16" i="3"/>
  <c r="U15" i="3"/>
  <c r="W15" i="3"/>
  <c r="W14" i="3"/>
  <c r="U14" i="3"/>
  <c r="U13" i="3"/>
  <c r="W13" i="3"/>
  <c r="W12" i="3"/>
  <c r="U12" i="3"/>
  <c r="W11" i="3"/>
  <c r="U11" i="3"/>
  <c r="W10" i="3"/>
  <c r="U10" i="3"/>
  <c r="W9" i="3"/>
  <c r="U9" i="3"/>
  <c r="U8" i="3"/>
  <c r="W8" i="3"/>
  <c r="U7" i="3"/>
  <c r="W7" i="3"/>
  <c r="C4" i="2"/>
  <c r="W6" i="3"/>
  <c r="U6" i="3"/>
  <c r="C28" i="4"/>
  <c r="C29" i="4" s="1"/>
  <c r="D4" i="2" l="1"/>
  <c r="C9" i="2"/>
  <c r="E9" i="2" s="1"/>
  <c r="D9" i="2"/>
  <c r="F9" i="2"/>
  <c r="G9" i="2"/>
  <c r="C10" i="2"/>
  <c r="E10" i="2" s="1"/>
  <c r="D10" i="2"/>
  <c r="F10" i="2"/>
  <c r="G10" i="2"/>
  <c r="C11" i="2"/>
  <c r="E11" i="2" s="1"/>
  <c r="D11" i="2"/>
  <c r="F11" i="2"/>
  <c r="G11" i="2"/>
  <c r="C14" i="2"/>
  <c r="C15" i="2"/>
  <c r="C16" i="2"/>
  <c r="F16" i="2"/>
  <c r="F20" i="2"/>
  <c r="D24" i="2"/>
  <c r="F14" i="2"/>
  <c r="F15" i="2"/>
  <c r="D19" i="2"/>
  <c r="C20" i="2"/>
  <c r="C21" i="2"/>
  <c r="F24" i="2"/>
  <c r="D15" i="2"/>
  <c r="G15" i="2"/>
  <c r="G16" i="2"/>
  <c r="F21" i="2"/>
  <c r="C24" i="2"/>
  <c r="E24" i="2" s="1"/>
  <c r="G19" i="2"/>
  <c r="D14" i="2"/>
  <c r="G14" i="2"/>
  <c r="D16" i="2"/>
  <c r="C19" i="2"/>
  <c r="E19" i="2" s="1"/>
  <c r="F19" i="2"/>
  <c r="D20" i="2"/>
  <c r="G20" i="2"/>
  <c r="D21" i="2"/>
  <c r="G21" i="2"/>
  <c r="G24" i="2"/>
  <c r="E14" i="2" l="1"/>
  <c r="E15" i="2"/>
  <c r="E20" i="2"/>
  <c r="E21" i="2"/>
  <c r="E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2" authorId="0" shapeId="0" xr:uid="{00000000-0006-0000-0200-000001000000}">
      <text>
        <r>
          <rPr>
            <sz val="10"/>
            <rFont val="Arial"/>
            <family val="2"/>
          </rPr>
          <t>Αλλάξτε την ημερομηνία. Οι ημερομηνίες όλων των εβδομάδων υπολογίζονται αυτόματα.</t>
        </r>
      </text>
    </comment>
    <comment ref="D6" authorId="0" shapeId="0" xr:uid="{00000000-0006-0000-0200-000002000000}">
      <text>
        <r>
          <rPr>
            <sz val="10"/>
            <rFont val="Arial"/>
            <family val="2"/>
          </rPr>
          <t>Γραμμή-παράδειγμα με ενδεικτικά νούμερα. Αντικαταστήστε τα με τα δικά σας.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19" authorId="0" shapeId="0" xr:uid="{00000000-0006-0000-0100-000001000000}">
      <text>
        <r>
          <rPr>
            <sz val="10"/>
            <rFont val="Arial"/>
            <family val="2"/>
          </rPr>
          <t>Για το περιθώριο, η μεταβολή δίνεται σε ποσοστιαίες μονάδες (μ.).</t>
        </r>
      </text>
    </comment>
    <comment ref="E20" authorId="0" shapeId="0" xr:uid="{00000000-0006-0000-0100-000002000000}">
      <text>
        <r>
          <rPr>
            <sz val="10"/>
            <rFont val="Arial"/>
            <family val="2"/>
          </rPr>
          <t>Για το περιθώριο, η μεταβολή δίνεται σε ποσοστιαίες μονάδες (μ.).</t>
        </r>
      </text>
    </comment>
    <comment ref="E21" authorId="0" shapeId="0" xr:uid="{00000000-0006-0000-0100-000003000000}">
      <text>
        <r>
          <rPr>
            <sz val="10"/>
            <rFont val="Arial"/>
            <family val="2"/>
          </rPr>
          <t>Για το περιθώριο, η μεταβολή δίνεται σε ποσοστιαίες μονάδες (μ.).</t>
        </r>
      </text>
    </comment>
  </commentList>
</comments>
</file>

<file path=xl/sharedStrings.xml><?xml version="1.0" encoding="utf-8"?>
<sst xmlns="http://schemas.openxmlformats.org/spreadsheetml/2006/main" count="123" uniqueCount="114">
  <si>
    <t>KPIs Φαρμακείου – Εβδομαδιαία παρακολούθηση</t>
  </si>
  <si>
    <t>Τα 3 νούμερα που πρέπει να βλέπετε κάθε εβδομάδα, πέρα από τον συνολικό τζίρο.</t>
  </si>
  <si>
    <t>ΠΩΣ ΛΕΙΤΟΥΡΓΕΙ</t>
  </si>
  <si>
    <t>1. Καταγραφή</t>
  </si>
  <si>
    <t>Κάθε Δευτέρα συμπληρώνετε μία γραμμή για την εβδομάδα που πέρασε, μόνο στα κίτρινα κελιά.</t>
  </si>
  <si>
    <t>2. Σύνοψη</t>
  </si>
  <si>
    <t>Υπολογίζεται αυτόματα: τελευταία εβδομάδα, προηγούμενη, μέσος όρος 4 εβδομάδων και μέσος όρος έτους.</t>
  </si>
  <si>
    <t>3. Υπολογιστής καλαθιού</t>
  </si>
  <si>
    <t>Δείχνει πόσο αξίζει σε ετήσια βάση μια μικρή αύξηση στη μέση απόδειξη ή στους πελάτες ανά ημέρα.</t>
  </si>
  <si>
    <t>ΧΡΩΜΑΤΑ ΚΕΛΙΩΝ</t>
  </si>
  <si>
    <t>Κίτρινο, μπλε γράμματα</t>
  </si>
  <si>
    <t>Στοιχεία που συμπληρώνετε εσείς.</t>
  </si>
  <si>
    <t>Γαλάζιο, μαύρα γράμματα</t>
  </si>
  <si>
    <t>Αυτόματοι υπολογισμοί. Μην τα αλλάζετε.</t>
  </si>
  <si>
    <t>ΤΙ ΣΥΜΠΛΗΡΩΝΕΤΕ</t>
  </si>
  <si>
    <t>Ημέρες λειτουργίας</t>
  </si>
  <si>
    <t>Πόσες ημέρες ήταν ανοιχτό το φαρμακείο εκείνη την εβδομάδα (προσυμπληρωμένο 6, αλλάξτε το σε αργίες).</t>
  </si>
  <si>
    <t>Αποδείξεις</t>
  </si>
  <si>
    <t>Αριθμός συναλλαγών, χωριστά για συνταγές και λιανική (OTC / παραφάρμακα). Τα δίνει το πρόγραμμα του φαρμακείου.</t>
  </si>
  <si>
    <t>Καθαρές πωλήσεις</t>
  </si>
  <si>
    <t>Πωλήσεις ΧΩΡΙΣ ΦΠΑ. Οι συντελεστές ΦΠΑ διαφέρουν ανά κατηγορία και με ΦΠΑ η εικόνα στρεβλώνεται.</t>
  </si>
  <si>
    <t>Κόστος πωληθέντων</t>
  </si>
  <si>
    <t>Κόστος αγοράς των προϊόντων που πουλήθηκαν (χωρίς ΦΠΑ). Αν δεν το έχετε εβδομαδιαία, ζητήστε από τον λογιστή σας μια εκτίμηση.</t>
  </si>
  <si>
    <t>Στοιχεία περσινής χρονιάς</t>
  </si>
  <si>
    <t>Αποδείξεις και τζίρος της ΙΔΙΑΣ εβδομάδας πέρυσι, ώστε η σύγκριση να λαμβάνει υπόψη την εποχικότητα.</t>
  </si>
  <si>
    <t>Σχόλια</t>
  </si>
  <si>
    <t>Ό,τι έγινε εκείνη την εβδομάδα: προσφορά, αργία, απουσία υπαλλήλου, νέο ιατρείο στη γειτονιά.</t>
  </si>
  <si>
    <t>ΣΗΜΑΝΤΙΚΟ</t>
  </si>
  <si>
    <t>Περιθώριο συνταγών</t>
  </si>
  <si>
    <t>Το περιθώριο που βγαίνει από το ταμείο δεν περιλαμβάνει τις κρατήσεις rebate και clawback του ΕΟΠΥΥ. Το πραγματικό περιθώριο των συνταγών είναι χαμηλότερο. Συζητήστε με τον λογιστή σας μια μηνιαία προσαρμογή.</t>
  </si>
  <si>
    <t>Η 1η γραμμή</t>
  </si>
  <si>
    <t>Η εβδομάδα 1 έχει συμπληρωμένο ΠΑΡΑΔΕΙΓΜΑ. Αντικαταστήστε τα νούμερα με τα δικά σας.</t>
  </si>
  <si>
    <t>Τρεις κανόνες</t>
  </si>
  <si>
    <t>Συγκρίνετε με την ίδια εβδομάδα πέρυσι · κοιτάζετε την τάση, όχι το μεμονωμένο νούμερο · γράφετε πάντα σχόλια.</t>
  </si>
  <si>
    <t>Σύνοψη KPIs – Εβδομαδιαία εικόνα</t>
  </si>
  <si>
    <t>Τελευταία καταχωρημένη εβδομάδα:</t>
  </si>
  <si>
    <t>Η σύνοψη διαβάζει αυτόματα την τελευταία εβδομάδα που έχει στοιχεία στην Καταγραφή.</t>
  </si>
  <si>
    <t>Δείκτης</t>
  </si>
  <si>
    <t>Τελευταία εβδ.</t>
  </si>
  <si>
    <t>Προηγούμενη εβδ.</t>
  </si>
  <si>
    <t>Μεταβολή</t>
  </si>
  <si>
    <t>Μ.Ο. 4 εβδομάδων</t>
  </si>
  <si>
    <t>Μ.Ο. έτους</t>
  </si>
  <si>
    <t>ΔΕΙΚΤΗΣ 1 · Αποδείξεις ανά ημέρα</t>
  </si>
  <si>
    <t>Σύνολο</t>
  </si>
  <si>
    <t>Συνταγές</t>
  </si>
  <si>
    <t>Λιανική (OTC / παραφάρμακα)</t>
  </si>
  <si>
    <t>ΔΕΙΚΤΗΣ 2 · Μέση αξία απόδειξης</t>
  </si>
  <si>
    <t>Συνταγής</t>
  </si>
  <si>
    <t>Λιανικής</t>
  </si>
  <si>
    <t>ΔΕΙΚΤΗΣ 3 · Μικτό περιθώριο</t>
  </si>
  <si>
    <t>Συνταγών (προ rebate / clawback)</t>
  </si>
  <si>
    <t>ΓΙΑ ΑΝΑΦΟΡΑ</t>
  </si>
  <si>
    <t>Τζίρος ανά εβδομάδα (χωρίς ΦΠΑ)</t>
  </si>
  <si>
    <t>Πώς να τη διαβάζετε</t>
  </si>
  <si>
    <t>• Μία κακή εβδομάδα δεν σημαίνει τίποτα. Τρεις συνεχόμενες σημαίνουν κάτι: κοιτάξτε τον Μ.Ο. 4 εβδομάδων.</t>
  </si>
  <si>
    <t>• Πτώση στις αποδείξεις λιανικής με σταθερές συνταγές = το ζήτημα είναι μέσα στο φαρμακείο (βιτρίνα, εξυπηρέτηση, προσφορές).</t>
  </si>
  <si>
    <t>• Τζίρος που ανεβαίνει με περιθώριο που πέφτει = πουλάτε περισσότερα αλλά κερδίζετε λιγότερα.</t>
  </si>
  <si>
    <t>• Οι μέσοι όροι είναι σταθμισμένοι (π.χ. σύνολο πωλήσεων ÷ σύνολο αποδείξεων), όχι απλός μέσος όρος των εβδομάδων.</t>
  </si>
  <si>
    <t>Εβδομαδιαία καταγραφή KPIs</t>
  </si>
  <si>
    <t>Έναρξη 1ης εβδομάδας (Δευτέρα):</t>
  </si>
  <si>
    <t>Κίτρινα κελιά = συμπληρώνετε · Γαλάζια κελιά = αυτόματος υπολογισμός</t>
  </si>
  <si>
    <t>ΣΤΟΙΧΕΙΑ ΠΟΥ ΣΥΜΠΛΗΡΩΝΕΤΕ (χωρίς ΦΠΑ)</t>
  </si>
  <si>
    <t>ΔΕΙΚΤΗΣ 1 · Αποδείξεις / ημέρα</t>
  </si>
  <si>
    <t>ΔΕΙΚΤΗΣ 3 · Τζίρος &amp; μικτό περιθώριο</t>
  </si>
  <si>
    <t>Σε σχέση με πέρυσι</t>
  </si>
  <si>
    <t>Εβδ.</t>
  </si>
  <si>
    <t>Από</t>
  </si>
  <si>
    <t>Ημέρες λειτουργ.</t>
  </si>
  <si>
    <t>Αποδείξεις συνταγών</t>
  </si>
  <si>
    <t>Αποδείξεις λιανικής</t>
  </si>
  <si>
    <t>Καθ. πωλήσεις συνταγών €</t>
  </si>
  <si>
    <t>Καθ. πωλήσεις λιανικής €</t>
  </si>
  <si>
    <t>Κόστος πωληθ. συνταγών €</t>
  </si>
  <si>
    <t>Κόστος πωληθ. λιανικής €</t>
  </si>
  <si>
    <t>Πέρυσι: αποδείξεις</t>
  </si>
  <si>
    <t>Πέρυσι: τζίρος €</t>
  </si>
  <si>
    <t>Λιανική</t>
  </si>
  <si>
    <t>Συνταγής €</t>
  </si>
  <si>
    <t>Λιανικής €</t>
  </si>
  <si>
    <t>Σύνολο €</t>
  </si>
  <si>
    <t>Τζίρος εβδομάδας €</t>
  </si>
  <si>
    <t>Περιθώριο συνταγών %</t>
  </si>
  <si>
    <t>Περιθώριο λιανικής %</t>
  </si>
  <si>
    <t>Περιθώριο σύνολο %</t>
  </si>
  <si>
    <t>Μεταβολή αποδείξεων</t>
  </si>
  <si>
    <t>Μεταβολή τζίρου</t>
  </si>
  <si>
    <t>Σχόλια εβδομάδας</t>
  </si>
  <si>
    <t>ΠΑΡΑΔΕΙΓΜΑ – αντικαταστήστε με τα δικά σας στοιχεία</t>
  </si>
  <si>
    <t>Τι αξίζει μια μικρή βελτίωση;</t>
  </si>
  <si>
    <t>Αλλάξτε τα κίτρινα κελιά για να δείτε την επίδραση σε ετήσια βάση.</t>
  </si>
  <si>
    <t>ΣΗΜΕΡΙΝΗ ΕΙΚΟΝΑ</t>
  </si>
  <si>
    <t>Αποδείξεις ανά ημέρα</t>
  </si>
  <si>
    <t>Ενδεικτικό. Βάλτε το δικό σας ή τον Μ.Ο. από τη Σύνοψη.</t>
  </si>
  <si>
    <t>Μέση αξία απόδειξης (χωρίς ΦΠΑ)</t>
  </si>
  <si>
    <t>Εργάσιμες ημέρες τον χρόνο</t>
  </si>
  <si>
    <t>Περίπου 6 ημέρες × 50 εβδομάδες.</t>
  </si>
  <si>
    <t>Μικτό περιθώριο στις επιπλέον πωλήσεις</t>
  </si>
  <si>
    <t>Οι επιπλέον πωλήσεις είναι συνήθως λιανική, με υψηλότερο περιθώριο.</t>
  </si>
  <si>
    <t>Τζίρος ανά ημέρα</t>
  </si>
  <si>
    <t>Τζίρος ανά έτος</t>
  </si>
  <si>
    <t>ΣΕΝΑΡΙΟ Α · Αύξηση μέσης απόδειξης</t>
  </si>
  <si>
    <t>Αύξηση ανά απόδειξη</t>
  </si>
  <si>
    <t>π.χ. μία συμπληρωματική πρόταση ανά 10 πελάτες.</t>
  </si>
  <si>
    <t>Νέα μέση αξία απόδειξης</t>
  </si>
  <si>
    <t>Επιπλέον τζίρος ανά ημέρα</t>
  </si>
  <si>
    <t>Επιπλέον τζίρος ανά έτος</t>
  </si>
  <si>
    <t>Επιπλέον μικτό κέρδος ανά έτος</t>
  </si>
  <si>
    <t>ΣΕΝΑΡΙΟ Β · Περισσότεροι πελάτες</t>
  </si>
  <si>
    <t>Επιπλέον αποδείξεις ανά ημέρα</t>
  </si>
  <si>
    <t>ΣΥΝΔΥΑΣΜΟΣ Α + Β</t>
  </si>
  <si>
    <t>Νέος τζίρος ανά έτος</t>
  </si>
  <si>
    <t>Αύξηση τζίρου ανά έτος</t>
  </si>
  <si>
    <t>Αύξηση τζίρου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</si>
</sst>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Εβδ. &quot;0;;\—"/>
    <numFmt numFmtId="165" formatCode="&quot;από &quot;dd/mm/yyyy"/>
    <numFmt numFmtId="166" formatCode="#,##0.0;\-#,##0.0;\-"/>
    <numFmt numFmtId="167" formatCode="\+0.0%;\-0.0%;0.0%"/>
    <numFmt numFmtId="168" formatCode="#,##0.00&quot; €&quot;;\-#,##0.00&quot; €&quot;;\-"/>
    <numFmt numFmtId="169" formatCode="0.0%;\-0.0%;\-"/>
    <numFmt numFmtId="170" formatCode="\+0.0&quot; μ.&quot;;\-0.0&quot; μ.&quot;;0.0&quot; μ.&quot;"/>
    <numFmt numFmtId="171" formatCode="#,##0&quot; €&quot;;\-#,##0&quot; €&quot;;\-"/>
    <numFmt numFmtId="172" formatCode="dd/mm/yyyy"/>
    <numFmt numFmtId="173" formatCode="dd/mm/yy"/>
    <numFmt numFmtId="174" formatCode="#,##0;\-#,##0;\-"/>
  </numFmts>
  <fonts count="21" x14ac:knownFonts="1">
    <font>
      <sz val="11"/>
      <color theme="1"/>
      <name val="Calibri"/>
      <family val="2"/>
      <charset val="1"/>
    </font>
    <font>
      <b/>
      <sz val="18"/>
      <color rgb="FF1F3A5F"/>
      <name val="Arial"/>
      <charset val="1"/>
    </font>
    <font>
      <i/>
      <sz val="11"/>
      <color rgb="FF555555"/>
      <name val="Arial"/>
      <charset val="1"/>
    </font>
    <font>
      <b/>
      <sz val="11"/>
      <color rgb="FF2E7D78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0000FF"/>
      <name val="Arial"/>
      <charset val="1"/>
    </font>
    <font>
      <b/>
      <sz val="16"/>
      <color rgb="FF1F3A5F"/>
      <name val="Arial"/>
      <charset val="1"/>
    </font>
    <font>
      <b/>
      <sz val="12"/>
      <color rgb="FF1F3A5F"/>
      <name val="Arial"/>
      <charset val="1"/>
    </font>
    <font>
      <sz val="10"/>
      <color rgb="FF555555"/>
      <name val="Arial"/>
      <charset val="1"/>
    </font>
    <font>
      <i/>
      <sz val="9"/>
      <color rgb="FF777777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2E7D78"/>
      <name val="Arial"/>
      <charset val="1"/>
    </font>
    <font>
      <sz val="10"/>
      <color rgb="FF333333"/>
      <name val="Arial"/>
      <charset val="1"/>
    </font>
    <font>
      <sz val="10"/>
      <name val="Arial"/>
      <family val="2"/>
    </font>
    <font>
      <b/>
      <sz val="14"/>
      <color rgb="FF1F3A5F"/>
      <name val="Arial"/>
      <charset val="1"/>
    </font>
    <font>
      <sz val="10"/>
      <color rgb="FF0000FF"/>
      <name val="Arial"/>
      <charset val="1"/>
    </font>
    <font>
      <i/>
      <sz val="9"/>
      <color rgb="FF555555"/>
      <name val="Arial"/>
      <charset val="1"/>
    </font>
    <font>
      <i/>
      <sz val="10"/>
      <color rgb="FFC00000"/>
      <name val="Arial"/>
      <charset val="1"/>
    </font>
    <font>
      <i/>
      <sz val="10"/>
      <color rgb="FF555555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6D5"/>
        <bgColor rgb="FFEEF3F8"/>
      </patternFill>
    </fill>
    <fill>
      <patternFill patternType="solid">
        <fgColor rgb="FFEEF3F8"/>
        <bgColor rgb="FFFFFFFF"/>
      </patternFill>
    </fill>
    <fill>
      <patternFill patternType="solid">
        <fgColor rgb="FF1F3A5F"/>
        <bgColor rgb="FF333333"/>
      </patternFill>
    </fill>
    <fill>
      <patternFill patternType="solid">
        <fgColor rgb="FF2E7D78"/>
        <bgColor rgb="FF1B7F3B"/>
      </patternFill>
    </fill>
    <fill>
      <patternFill patternType="solid">
        <fgColor rgb="FF3D5A99"/>
        <bgColor rgb="FF555555"/>
      </patternFill>
    </fill>
    <fill>
      <patternFill patternType="solid">
        <fgColor rgb="FF8A3B5C"/>
        <bgColor rgb="FF993366"/>
      </patternFill>
    </fill>
    <fill>
      <patternFill patternType="solid">
        <fgColor rgb="FF555555"/>
        <bgColor rgb="FF3D5A99"/>
      </patternFill>
    </fill>
    <fill>
      <patternFill patternType="solid">
        <fgColor rgb="FF7A5C00"/>
        <bgColor rgb="FF555555"/>
      </patternFill>
    </fill>
  </fills>
  <borders count="2">
    <border>
      <left/>
      <right/>
      <top/>
      <bottom/>
      <diagonal/>
    </border>
    <border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1" fillId="4" borderId="0" xfId="0" applyFont="1" applyFill="1" applyAlignment="1">
      <alignment vertical="center" indent="1"/>
    </xf>
    <xf numFmtId="0" fontId="11" fillId="8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vertical="center" indent="1"/>
    </xf>
    <xf numFmtId="0" fontId="11" fillId="7" borderId="0" xfId="0" applyFont="1" applyFill="1" applyAlignment="1">
      <alignment vertical="center" indent="1"/>
    </xf>
    <xf numFmtId="0" fontId="11" fillId="6" borderId="0" xfId="0" applyFont="1" applyFill="1" applyAlignment="1">
      <alignment vertical="center" indent="1"/>
    </xf>
    <xf numFmtId="0" fontId="11" fillId="5" borderId="0" xfId="0" applyFont="1" applyFill="1" applyAlignment="1">
      <alignment vertical="center" inden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7" fillId="0" borderId="0" xfId="0" applyFont="1"/>
    <xf numFmtId="0" fontId="4" fillId="0" borderId="0" xfId="0" applyFont="1"/>
    <xf numFmtId="164" fontId="8" fillId="0" borderId="0" xfId="0" applyNumberFormat="1" applyFont="1"/>
    <xf numFmtId="165" fontId="9" fillId="0" borderId="0" xfId="0" applyNumberFormat="1" applyFont="1"/>
    <xf numFmtId="0" fontId="10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indent="1"/>
    </xf>
    <xf numFmtId="166" fontId="12" fillId="3" borderId="1" xfId="0" applyNumberFormat="1" applyFont="1" applyFill="1" applyBorder="1" applyAlignment="1">
      <alignment horizontal="right"/>
    </xf>
    <xf numFmtId="167" fontId="5" fillId="3" borderId="1" xfId="0" applyNumberFormat="1" applyFont="1" applyFill="1" applyBorder="1" applyAlignment="1">
      <alignment horizontal="right"/>
    </xf>
    <xf numFmtId="168" fontId="12" fillId="3" borderId="1" xfId="0" applyNumberFormat="1" applyFont="1" applyFill="1" applyBorder="1" applyAlignment="1">
      <alignment horizontal="right"/>
    </xf>
    <xf numFmtId="169" fontId="12" fillId="3" borderId="1" xfId="0" applyNumberFormat="1" applyFont="1" applyFill="1" applyBorder="1" applyAlignment="1">
      <alignment horizontal="right"/>
    </xf>
    <xf numFmtId="170" fontId="5" fillId="3" borderId="1" xfId="0" applyNumberFormat="1" applyFont="1" applyFill="1" applyBorder="1" applyAlignment="1">
      <alignment horizontal="right"/>
    </xf>
    <xf numFmtId="171" fontId="12" fillId="3" borderId="1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0" applyFont="1"/>
    <xf numFmtId="172" fontId="17" fillId="2" borderId="1" xfId="0" applyNumberFormat="1" applyFont="1" applyFill="1" applyBorder="1"/>
    <xf numFmtId="0" fontId="18" fillId="0" borderId="0" xfId="0" applyFont="1"/>
    <xf numFmtId="0" fontId="11" fillId="8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173" fontId="12" fillId="3" borderId="1" xfId="0" applyNumberFormat="1" applyFont="1" applyFill="1" applyBorder="1" applyAlignment="1">
      <alignment horizontal="center"/>
    </xf>
    <xf numFmtId="174" fontId="17" fillId="2" borderId="1" xfId="0" applyNumberFormat="1" applyFont="1" applyFill="1" applyBorder="1"/>
    <xf numFmtId="171" fontId="17" fillId="2" borderId="1" xfId="0" applyNumberFormat="1" applyFont="1" applyFill="1" applyBorder="1"/>
    <xf numFmtId="167" fontId="12" fillId="3" borderId="1" xfId="0" applyNumberFormat="1" applyFont="1" applyFill="1" applyBorder="1" applyAlignment="1">
      <alignment horizontal="right"/>
    </xf>
    <xf numFmtId="0" fontId="19" fillId="2" borderId="1" xfId="0" applyFont="1" applyFill="1" applyBorder="1"/>
    <xf numFmtId="0" fontId="17" fillId="2" borderId="1" xfId="0" applyFont="1" applyFill="1" applyBorder="1"/>
    <xf numFmtId="0" fontId="20" fillId="0" borderId="0" xfId="0" applyFont="1"/>
    <xf numFmtId="0" fontId="5" fillId="0" borderId="1" xfId="0" applyFont="1" applyBorder="1"/>
    <xf numFmtId="174" fontId="17" fillId="2" borderId="1" xfId="0" applyNumberFormat="1" applyFont="1" applyFill="1" applyBorder="1" applyAlignment="1">
      <alignment horizontal="right"/>
    </xf>
    <xf numFmtId="168" fontId="17" fillId="2" borderId="1" xfId="0" applyNumberFormat="1" applyFont="1" applyFill="1" applyBorder="1" applyAlignment="1">
      <alignment horizontal="right"/>
    </xf>
    <xf numFmtId="169" fontId="17" fillId="2" borderId="1" xfId="0" applyNumberFormat="1" applyFont="1" applyFill="1" applyBorder="1" applyAlignment="1">
      <alignment horizontal="right"/>
    </xf>
    <xf numFmtId="171" fontId="5" fillId="3" borderId="1" xfId="0" applyNumberFormat="1" applyFont="1" applyFill="1" applyBorder="1" applyAlignment="1">
      <alignment horizontal="right"/>
    </xf>
    <xf numFmtId="168" fontId="5" fillId="3" borderId="1" xfId="0" applyNumberFormat="1" applyFont="1" applyFill="1" applyBorder="1" applyAlignment="1">
      <alignment horizontal="right"/>
    </xf>
    <xf numFmtId="0" fontId="4" fillId="0" borderId="1" xfId="0" applyFont="1" applyBorder="1"/>
    <xf numFmtId="171" fontId="4" fillId="3" borderId="1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4">
    <dxf>
      <font>
        <b/>
        <sz val="10"/>
        <color rgb="FFC00000"/>
        <name val="Arial"/>
        <charset val="1"/>
      </font>
    </dxf>
    <dxf>
      <font>
        <b/>
        <sz val="10"/>
        <color rgb="FF1B7F3B"/>
        <name val="Arial"/>
        <charset val="1"/>
      </font>
    </dxf>
    <dxf>
      <font>
        <b/>
        <sz val="10"/>
        <color rgb="FFC00000"/>
        <name val="Arial"/>
        <charset val="1"/>
      </font>
    </dxf>
    <dxf>
      <font>
        <b/>
        <sz val="10"/>
        <color rgb="FF1B7F3B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B7F3B"/>
      <rgbColor rgb="FF000080"/>
      <rgbColor rgb="FF7A5C00"/>
      <rgbColor rgb="FF800080"/>
      <rgbColor rgb="FF008080"/>
      <rgbColor rgb="FFC0C0C0"/>
      <rgbColor rgb="FF777777"/>
      <rgbColor rgb="FF9999FF"/>
      <rgbColor rgb="FF8A3B5C"/>
      <rgbColor rgb="FFFFF6D5"/>
      <rgbColor rgb="FFEEF3F8"/>
      <rgbColor rgb="FF660066"/>
      <rgbColor rgb="FFFF8080"/>
      <rgbColor rgb="FF0066CC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D5A99"/>
      <rgbColor rgb="FF969696"/>
      <rgbColor rgb="FF1F3A5F"/>
      <rgbColor rgb="FF2E7D78"/>
      <rgbColor rgb="FF003300"/>
      <rgbColor rgb="FF333300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5"/>
  <sheetViews>
    <sheetView showGridLines="0" tabSelected="1" zoomScaleNormal="100" workbookViewId="0"/>
  </sheetViews>
  <sheetFormatPr defaultColWidth="8.6640625" defaultRowHeight="14.25" x14ac:dyDescent="0.45"/>
  <cols>
    <col min="1" max="1" width="3" customWidth="1"/>
    <col min="2" max="2" width="26" customWidth="1"/>
    <col min="3" max="3" width="90" customWidth="1"/>
  </cols>
  <sheetData>
    <row r="2" spans="2:3" ht="22.5" x14ac:dyDescent="0.6">
      <c r="B2" s="11" t="s">
        <v>0</v>
      </c>
    </row>
    <row r="3" spans="2:3" x14ac:dyDescent="0.45">
      <c r="B3" s="12" t="s">
        <v>1</v>
      </c>
    </row>
    <row r="5" spans="2:3" x14ac:dyDescent="0.45">
      <c r="B5" s="13" t="s">
        <v>2</v>
      </c>
    </row>
    <row r="6" spans="2:3" x14ac:dyDescent="0.45">
      <c r="B6" s="14" t="s">
        <v>3</v>
      </c>
      <c r="C6" s="15" t="s">
        <v>4</v>
      </c>
    </row>
    <row r="7" spans="2:3" ht="27.75" customHeight="1" x14ac:dyDescent="0.45">
      <c r="B7" s="14" t="s">
        <v>5</v>
      </c>
      <c r="C7" s="15" t="s">
        <v>6</v>
      </c>
    </row>
    <row r="8" spans="2:3" ht="27.75" customHeight="1" x14ac:dyDescent="0.45">
      <c r="B8" s="14" t="s">
        <v>7</v>
      </c>
      <c r="C8" s="15" t="s">
        <v>8</v>
      </c>
    </row>
    <row r="10" spans="2:3" x14ac:dyDescent="0.45">
      <c r="B10" s="13" t="s">
        <v>9</v>
      </c>
    </row>
    <row r="11" spans="2:3" x14ac:dyDescent="0.45">
      <c r="B11" s="16" t="s">
        <v>10</v>
      </c>
      <c r="C11" s="15" t="s">
        <v>11</v>
      </c>
    </row>
    <row r="12" spans="2:3" x14ac:dyDescent="0.45">
      <c r="B12" s="17" t="s">
        <v>12</v>
      </c>
      <c r="C12" s="15" t="s">
        <v>13</v>
      </c>
    </row>
    <row r="14" spans="2:3" x14ac:dyDescent="0.45">
      <c r="B14" s="13" t="s">
        <v>14</v>
      </c>
    </row>
    <row r="15" spans="2:3" ht="27.75" customHeight="1" x14ac:dyDescent="0.45">
      <c r="B15" s="14" t="s">
        <v>15</v>
      </c>
      <c r="C15" s="15" t="s">
        <v>16</v>
      </c>
    </row>
    <row r="16" spans="2:3" ht="27.75" customHeight="1" x14ac:dyDescent="0.45">
      <c r="B16" s="14" t="s">
        <v>17</v>
      </c>
      <c r="C16" s="15" t="s">
        <v>18</v>
      </c>
    </row>
    <row r="17" spans="2:3" ht="27.75" customHeight="1" x14ac:dyDescent="0.45">
      <c r="B17" s="14" t="s">
        <v>19</v>
      </c>
      <c r="C17" s="15" t="s">
        <v>20</v>
      </c>
    </row>
    <row r="18" spans="2:3" ht="27.75" customHeight="1" x14ac:dyDescent="0.45">
      <c r="B18" s="14" t="s">
        <v>21</v>
      </c>
      <c r="C18" s="15" t="s">
        <v>22</v>
      </c>
    </row>
    <row r="19" spans="2:3" ht="27.75" customHeight="1" x14ac:dyDescent="0.45">
      <c r="B19" s="14" t="s">
        <v>23</v>
      </c>
      <c r="C19" s="15" t="s">
        <v>24</v>
      </c>
    </row>
    <row r="20" spans="2:3" x14ac:dyDescent="0.45">
      <c r="B20" s="14" t="s">
        <v>25</v>
      </c>
      <c r="C20" s="15" t="s">
        <v>26</v>
      </c>
    </row>
    <row r="22" spans="2:3" x14ac:dyDescent="0.45">
      <c r="B22" s="13" t="s">
        <v>27</v>
      </c>
    </row>
    <row r="23" spans="2:3" ht="27.75" customHeight="1" x14ac:dyDescent="0.45">
      <c r="B23" s="14" t="s">
        <v>28</v>
      </c>
      <c r="C23" s="15" t="s">
        <v>29</v>
      </c>
    </row>
    <row r="24" spans="2:3" x14ac:dyDescent="0.45">
      <c r="B24" s="14" t="s">
        <v>30</v>
      </c>
      <c r="C24" s="15" t="s">
        <v>31</v>
      </c>
    </row>
    <row r="25" spans="2:3" ht="27.75" customHeight="1" x14ac:dyDescent="0.45">
      <c r="B25" s="14" t="s">
        <v>32</v>
      </c>
      <c r="C25" s="15" t="s">
        <v>33</v>
      </c>
    </row>
  </sheetData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2" sqref="E12"/>
    </sheetView>
  </sheetViews>
  <sheetFormatPr defaultColWidth="8.6640625" defaultRowHeight="14.25" x14ac:dyDescent="0.45"/>
  <cols>
    <col min="1" max="1" width="6" customWidth="1"/>
    <col min="2" max="2" width="11" customWidth="1"/>
    <col min="3" max="3" width="9" customWidth="1"/>
    <col min="4" max="5" width="11" customWidth="1"/>
    <col min="6" max="9" width="13" customWidth="1"/>
    <col min="10" max="10" width="11" customWidth="1"/>
    <col min="11" max="11" width="12" customWidth="1"/>
    <col min="12" max="14" width="10" customWidth="1"/>
    <col min="15" max="17" width="11" customWidth="1"/>
    <col min="18" max="18" width="13" customWidth="1"/>
    <col min="19" max="23" width="11" customWidth="1"/>
    <col min="24" max="24" width="42" customWidth="1"/>
  </cols>
  <sheetData>
    <row r="1" spans="1:24" ht="17.649999999999999" x14ac:dyDescent="0.5">
      <c r="A1" s="33" t="s">
        <v>59</v>
      </c>
    </row>
    <row r="2" spans="1:24" x14ac:dyDescent="0.45">
      <c r="A2" s="19" t="s">
        <v>60</v>
      </c>
      <c r="D2" s="34">
        <v>46027</v>
      </c>
      <c r="F2" s="35" t="s">
        <v>61</v>
      </c>
    </row>
    <row r="4" spans="1:24" ht="19.5" customHeight="1" x14ac:dyDescent="0.45">
      <c r="A4" s="6" t="s">
        <v>62</v>
      </c>
      <c r="B4" s="6"/>
      <c r="C4" s="6"/>
      <c r="D4" s="6"/>
      <c r="E4" s="6"/>
      <c r="F4" s="6"/>
      <c r="G4" s="6"/>
      <c r="H4" s="6"/>
      <c r="I4" s="6"/>
      <c r="J4" s="6"/>
      <c r="K4" s="6"/>
      <c r="L4" s="5" t="s">
        <v>63</v>
      </c>
      <c r="M4" s="5"/>
      <c r="N4" s="5"/>
      <c r="O4" s="4" t="s">
        <v>47</v>
      </c>
      <c r="P4" s="4"/>
      <c r="Q4" s="4"/>
      <c r="R4" s="3" t="s">
        <v>64</v>
      </c>
      <c r="S4" s="3"/>
      <c r="T4" s="3"/>
      <c r="U4" s="3"/>
      <c r="V4" s="2" t="s">
        <v>65</v>
      </c>
      <c r="W4" s="2"/>
      <c r="X4" s="36"/>
    </row>
    <row r="5" spans="1:24" ht="42" customHeight="1" x14ac:dyDescent="0.45">
      <c r="A5" s="23" t="s">
        <v>66</v>
      </c>
      <c r="B5" s="23" t="s">
        <v>67</v>
      </c>
      <c r="C5" s="23" t="s">
        <v>68</v>
      </c>
      <c r="D5" s="23" t="s">
        <v>69</v>
      </c>
      <c r="E5" s="23" t="s">
        <v>70</v>
      </c>
      <c r="F5" s="23" t="s">
        <v>71</v>
      </c>
      <c r="G5" s="23" t="s">
        <v>72</v>
      </c>
      <c r="H5" s="23" t="s">
        <v>73</v>
      </c>
      <c r="I5" s="23" t="s">
        <v>74</v>
      </c>
      <c r="J5" s="23" t="s">
        <v>75</v>
      </c>
      <c r="K5" s="23" t="s">
        <v>76</v>
      </c>
      <c r="L5" s="23" t="s">
        <v>45</v>
      </c>
      <c r="M5" s="23" t="s">
        <v>77</v>
      </c>
      <c r="N5" s="23" t="s">
        <v>44</v>
      </c>
      <c r="O5" s="23" t="s">
        <v>78</v>
      </c>
      <c r="P5" s="23" t="s">
        <v>79</v>
      </c>
      <c r="Q5" s="23" t="s">
        <v>80</v>
      </c>
      <c r="R5" s="23" t="s">
        <v>81</v>
      </c>
      <c r="S5" s="23" t="s">
        <v>82</v>
      </c>
      <c r="T5" s="23" t="s">
        <v>83</v>
      </c>
      <c r="U5" s="23" t="s">
        <v>84</v>
      </c>
      <c r="V5" s="23" t="s">
        <v>85</v>
      </c>
      <c r="W5" s="23" t="s">
        <v>86</v>
      </c>
      <c r="X5" s="23" t="s">
        <v>87</v>
      </c>
    </row>
    <row r="6" spans="1:24" x14ac:dyDescent="0.45">
      <c r="A6" s="37">
        <v>1</v>
      </c>
      <c r="B6" s="38">
        <f t="shared" ref="B6:B37" si="0">$D$2+7*(A6-1)</f>
        <v>46027</v>
      </c>
      <c r="C6" s="39">
        <v>6</v>
      </c>
      <c r="D6" s="39">
        <v>520</v>
      </c>
      <c r="E6" s="39">
        <v>560</v>
      </c>
      <c r="F6" s="40">
        <v>14560</v>
      </c>
      <c r="G6" s="40">
        <v>9240</v>
      </c>
      <c r="H6" s="40">
        <v>11357</v>
      </c>
      <c r="I6" s="40">
        <v>5729</v>
      </c>
      <c r="J6" s="39">
        <v>1050</v>
      </c>
      <c r="K6" s="40">
        <v>22900</v>
      </c>
      <c r="L6" s="25">
        <f t="shared" ref="L6:L37" si="1">IF(OR(D6="",C6=0),"",D6/C6)</f>
        <v>86.666666666666671</v>
      </c>
      <c r="M6" s="25">
        <f t="shared" ref="M6:M37" si="2">IF(OR(E6="",C6=0),"",E6/C6)</f>
        <v>93.333333333333329</v>
      </c>
      <c r="N6" s="25">
        <f t="shared" ref="N6:N37" si="3">IF(OR(AND(D6="",E6=""),C6=0),"",(D6+E6)/C6)</f>
        <v>180</v>
      </c>
      <c r="O6" s="27">
        <f t="shared" ref="O6:O37" si="4">IF(OR(F6="",N(D6)=0),"",F6/D6)</f>
        <v>28</v>
      </c>
      <c r="P6" s="27">
        <f t="shared" ref="P6:P37" si="5">IF(OR(G6="",N(E6)=0),"",G6/E6)</f>
        <v>16.5</v>
      </c>
      <c r="Q6" s="27">
        <f t="shared" ref="Q6:Q37" si="6">IF(N(D6)+N(E6)=0,"",(N(F6)+N(G6))/(N(D6)+N(E6)))</f>
        <v>22.037037037037038</v>
      </c>
      <c r="R6" s="30">
        <f t="shared" ref="R6:R37" si="7">IF(AND(F6="",G6=""),"",N(F6)+N(G6))</f>
        <v>23800</v>
      </c>
      <c r="S6" s="28">
        <f t="shared" ref="S6:S37" si="8">IF(OR(N(F6)=0,H6=""),"",(F6-H6)/F6)</f>
        <v>0.21998626373626373</v>
      </c>
      <c r="T6" s="28">
        <f t="shared" ref="T6:T37" si="9">IF(OR(N(G6)=0,I6=""),"",(G6-I6)/G6)</f>
        <v>0.37997835497835497</v>
      </c>
      <c r="U6" s="28">
        <f t="shared" ref="U6:U37" si="10">IF(OR(N(R6)=0,AND(H6="",I6="")),"",(R6-N(H6)-N(I6))/R6)</f>
        <v>0.28210084033613447</v>
      </c>
      <c r="V6" s="41">
        <f t="shared" ref="V6:V37" si="11">IF(OR(N(J6)=0,N(D6)+N(E6)=0),"",(N(D6)+N(E6))/J6-1)</f>
        <v>2.857142857142847E-2</v>
      </c>
      <c r="W6" s="41">
        <f t="shared" ref="W6:W37" si="12">IF(OR(N(K6)=0,N(R6)=0),"",R6/K6-1)</f>
        <v>3.9301310043668103E-2</v>
      </c>
      <c r="X6" s="42" t="s">
        <v>88</v>
      </c>
    </row>
    <row r="7" spans="1:24" x14ac:dyDescent="0.45">
      <c r="A7" s="37">
        <v>2</v>
      </c>
      <c r="B7" s="38">
        <f t="shared" si="0"/>
        <v>46034</v>
      </c>
      <c r="C7" s="39">
        <v>6</v>
      </c>
      <c r="D7" s="39"/>
      <c r="E7" s="39"/>
      <c r="F7" s="40"/>
      <c r="G7" s="40"/>
      <c r="H7" s="40"/>
      <c r="I7" s="40"/>
      <c r="J7" s="39"/>
      <c r="K7" s="40"/>
      <c r="L7" s="25" t="str">
        <f t="shared" si="1"/>
        <v/>
      </c>
      <c r="M7" s="25" t="str">
        <f t="shared" si="2"/>
        <v/>
      </c>
      <c r="N7" s="25" t="str">
        <f t="shared" si="3"/>
        <v/>
      </c>
      <c r="O7" s="27" t="str">
        <f t="shared" si="4"/>
        <v/>
      </c>
      <c r="P7" s="27" t="str">
        <f t="shared" si="5"/>
        <v/>
      </c>
      <c r="Q7" s="27" t="str">
        <f t="shared" si="6"/>
        <v/>
      </c>
      <c r="R7" s="30" t="str">
        <f t="shared" si="7"/>
        <v/>
      </c>
      <c r="S7" s="28" t="str">
        <f t="shared" si="8"/>
        <v/>
      </c>
      <c r="T7" s="28" t="str">
        <f t="shared" si="9"/>
        <v/>
      </c>
      <c r="U7" s="28" t="str">
        <f t="shared" si="10"/>
        <v/>
      </c>
      <c r="V7" s="41" t="str">
        <f t="shared" si="11"/>
        <v/>
      </c>
      <c r="W7" s="41" t="str">
        <f t="shared" si="12"/>
        <v/>
      </c>
      <c r="X7" s="43"/>
    </row>
    <row r="8" spans="1:24" x14ac:dyDescent="0.45">
      <c r="A8" s="37">
        <v>3</v>
      </c>
      <c r="B8" s="38">
        <f t="shared" si="0"/>
        <v>46041</v>
      </c>
      <c r="C8" s="39">
        <v>6</v>
      </c>
      <c r="D8" s="39"/>
      <c r="E8" s="39"/>
      <c r="F8" s="40"/>
      <c r="G8" s="40"/>
      <c r="H8" s="40"/>
      <c r="I8" s="40"/>
      <c r="J8" s="39"/>
      <c r="K8" s="40"/>
      <c r="L8" s="25" t="str">
        <f t="shared" si="1"/>
        <v/>
      </c>
      <c r="M8" s="25" t="str">
        <f t="shared" si="2"/>
        <v/>
      </c>
      <c r="N8" s="25" t="str">
        <f t="shared" si="3"/>
        <v/>
      </c>
      <c r="O8" s="27" t="str">
        <f t="shared" si="4"/>
        <v/>
      </c>
      <c r="P8" s="27" t="str">
        <f t="shared" si="5"/>
        <v/>
      </c>
      <c r="Q8" s="27" t="str">
        <f t="shared" si="6"/>
        <v/>
      </c>
      <c r="R8" s="30" t="str">
        <f t="shared" si="7"/>
        <v/>
      </c>
      <c r="S8" s="28" t="str">
        <f t="shared" si="8"/>
        <v/>
      </c>
      <c r="T8" s="28" t="str">
        <f t="shared" si="9"/>
        <v/>
      </c>
      <c r="U8" s="28" t="str">
        <f t="shared" si="10"/>
        <v/>
      </c>
      <c r="V8" s="41" t="str">
        <f t="shared" si="11"/>
        <v/>
      </c>
      <c r="W8" s="41" t="str">
        <f t="shared" si="12"/>
        <v/>
      </c>
      <c r="X8" s="43"/>
    </row>
    <row r="9" spans="1:24" x14ac:dyDescent="0.45">
      <c r="A9" s="37">
        <v>4</v>
      </c>
      <c r="B9" s="38">
        <f t="shared" si="0"/>
        <v>46048</v>
      </c>
      <c r="C9" s="39">
        <v>6</v>
      </c>
      <c r="D9" s="39"/>
      <c r="E9" s="39"/>
      <c r="F9" s="40"/>
      <c r="G9" s="40"/>
      <c r="H9" s="40"/>
      <c r="I9" s="40"/>
      <c r="J9" s="39"/>
      <c r="K9" s="40"/>
      <c r="L9" s="25" t="str">
        <f t="shared" si="1"/>
        <v/>
      </c>
      <c r="M9" s="25" t="str">
        <f t="shared" si="2"/>
        <v/>
      </c>
      <c r="N9" s="25" t="str">
        <f t="shared" si="3"/>
        <v/>
      </c>
      <c r="O9" s="27" t="str">
        <f t="shared" si="4"/>
        <v/>
      </c>
      <c r="P9" s="27" t="str">
        <f t="shared" si="5"/>
        <v/>
      </c>
      <c r="Q9" s="27" t="str">
        <f t="shared" si="6"/>
        <v/>
      </c>
      <c r="R9" s="30" t="str">
        <f t="shared" si="7"/>
        <v/>
      </c>
      <c r="S9" s="28" t="str">
        <f t="shared" si="8"/>
        <v/>
      </c>
      <c r="T9" s="28" t="str">
        <f t="shared" si="9"/>
        <v/>
      </c>
      <c r="U9" s="28" t="str">
        <f t="shared" si="10"/>
        <v/>
      </c>
      <c r="V9" s="41" t="str">
        <f t="shared" si="11"/>
        <v/>
      </c>
      <c r="W9" s="41" t="str">
        <f t="shared" si="12"/>
        <v/>
      </c>
      <c r="X9" s="43"/>
    </row>
    <row r="10" spans="1:24" x14ac:dyDescent="0.45">
      <c r="A10" s="37">
        <v>5</v>
      </c>
      <c r="B10" s="38">
        <f t="shared" si="0"/>
        <v>46055</v>
      </c>
      <c r="C10" s="39">
        <v>6</v>
      </c>
      <c r="D10" s="39"/>
      <c r="E10" s="39"/>
      <c r="F10" s="40"/>
      <c r="G10" s="40"/>
      <c r="H10" s="40"/>
      <c r="I10" s="40"/>
      <c r="J10" s="39"/>
      <c r="K10" s="40"/>
      <c r="L10" s="25" t="str">
        <f t="shared" si="1"/>
        <v/>
      </c>
      <c r="M10" s="25" t="str">
        <f t="shared" si="2"/>
        <v/>
      </c>
      <c r="N10" s="25" t="str">
        <f t="shared" si="3"/>
        <v/>
      </c>
      <c r="O10" s="27" t="str">
        <f t="shared" si="4"/>
        <v/>
      </c>
      <c r="P10" s="27" t="str">
        <f t="shared" si="5"/>
        <v/>
      </c>
      <c r="Q10" s="27" t="str">
        <f t="shared" si="6"/>
        <v/>
      </c>
      <c r="R10" s="30" t="str">
        <f t="shared" si="7"/>
        <v/>
      </c>
      <c r="S10" s="28" t="str">
        <f t="shared" si="8"/>
        <v/>
      </c>
      <c r="T10" s="28" t="str">
        <f t="shared" si="9"/>
        <v/>
      </c>
      <c r="U10" s="28" t="str">
        <f t="shared" si="10"/>
        <v/>
      </c>
      <c r="V10" s="41" t="str">
        <f t="shared" si="11"/>
        <v/>
      </c>
      <c r="W10" s="41" t="str">
        <f t="shared" si="12"/>
        <v/>
      </c>
      <c r="X10" s="43"/>
    </row>
    <row r="11" spans="1:24" x14ac:dyDescent="0.45">
      <c r="A11" s="37">
        <v>6</v>
      </c>
      <c r="B11" s="38">
        <f t="shared" si="0"/>
        <v>46062</v>
      </c>
      <c r="C11" s="39">
        <v>6</v>
      </c>
      <c r="D11" s="39"/>
      <c r="E11" s="39"/>
      <c r="F11" s="40"/>
      <c r="G11" s="40"/>
      <c r="H11" s="40"/>
      <c r="I11" s="40"/>
      <c r="J11" s="39"/>
      <c r="K11" s="40"/>
      <c r="L11" s="25" t="str">
        <f t="shared" si="1"/>
        <v/>
      </c>
      <c r="M11" s="25" t="str">
        <f t="shared" si="2"/>
        <v/>
      </c>
      <c r="N11" s="25" t="str">
        <f t="shared" si="3"/>
        <v/>
      </c>
      <c r="O11" s="27" t="str">
        <f t="shared" si="4"/>
        <v/>
      </c>
      <c r="P11" s="27" t="str">
        <f t="shared" si="5"/>
        <v/>
      </c>
      <c r="Q11" s="27" t="str">
        <f t="shared" si="6"/>
        <v/>
      </c>
      <c r="R11" s="30" t="str">
        <f t="shared" si="7"/>
        <v/>
      </c>
      <c r="S11" s="28" t="str">
        <f t="shared" si="8"/>
        <v/>
      </c>
      <c r="T11" s="28" t="str">
        <f t="shared" si="9"/>
        <v/>
      </c>
      <c r="U11" s="28" t="str">
        <f t="shared" si="10"/>
        <v/>
      </c>
      <c r="V11" s="41" t="str">
        <f t="shared" si="11"/>
        <v/>
      </c>
      <c r="W11" s="41" t="str">
        <f t="shared" si="12"/>
        <v/>
      </c>
      <c r="X11" s="43"/>
    </row>
    <row r="12" spans="1:24" x14ac:dyDescent="0.45">
      <c r="A12" s="37">
        <v>7</v>
      </c>
      <c r="B12" s="38">
        <f t="shared" si="0"/>
        <v>46069</v>
      </c>
      <c r="C12" s="39">
        <v>6</v>
      </c>
      <c r="D12" s="39"/>
      <c r="E12" s="39"/>
      <c r="F12" s="40"/>
      <c r="G12" s="40"/>
      <c r="H12" s="40"/>
      <c r="I12" s="40"/>
      <c r="J12" s="39"/>
      <c r="K12" s="40"/>
      <c r="L12" s="25" t="str">
        <f t="shared" si="1"/>
        <v/>
      </c>
      <c r="M12" s="25" t="str">
        <f t="shared" si="2"/>
        <v/>
      </c>
      <c r="N12" s="25" t="str">
        <f t="shared" si="3"/>
        <v/>
      </c>
      <c r="O12" s="27" t="str">
        <f t="shared" si="4"/>
        <v/>
      </c>
      <c r="P12" s="27" t="str">
        <f t="shared" si="5"/>
        <v/>
      </c>
      <c r="Q12" s="27" t="str">
        <f t="shared" si="6"/>
        <v/>
      </c>
      <c r="R12" s="30" t="str">
        <f t="shared" si="7"/>
        <v/>
      </c>
      <c r="S12" s="28" t="str">
        <f t="shared" si="8"/>
        <v/>
      </c>
      <c r="T12" s="28" t="str">
        <f t="shared" si="9"/>
        <v/>
      </c>
      <c r="U12" s="28" t="str">
        <f t="shared" si="10"/>
        <v/>
      </c>
      <c r="V12" s="41" t="str">
        <f t="shared" si="11"/>
        <v/>
      </c>
      <c r="W12" s="41" t="str">
        <f t="shared" si="12"/>
        <v/>
      </c>
      <c r="X12" s="43"/>
    </row>
    <row r="13" spans="1:24" x14ac:dyDescent="0.45">
      <c r="A13" s="37">
        <v>8</v>
      </c>
      <c r="B13" s="38">
        <f t="shared" si="0"/>
        <v>46076</v>
      </c>
      <c r="C13" s="39">
        <v>6</v>
      </c>
      <c r="D13" s="39"/>
      <c r="E13" s="39"/>
      <c r="F13" s="40"/>
      <c r="G13" s="40"/>
      <c r="H13" s="40"/>
      <c r="I13" s="40"/>
      <c r="J13" s="39"/>
      <c r="K13" s="40"/>
      <c r="L13" s="25" t="str">
        <f t="shared" si="1"/>
        <v/>
      </c>
      <c r="M13" s="25" t="str">
        <f t="shared" si="2"/>
        <v/>
      </c>
      <c r="N13" s="25" t="str">
        <f t="shared" si="3"/>
        <v/>
      </c>
      <c r="O13" s="27" t="str">
        <f t="shared" si="4"/>
        <v/>
      </c>
      <c r="P13" s="27" t="str">
        <f t="shared" si="5"/>
        <v/>
      </c>
      <c r="Q13" s="27" t="str">
        <f t="shared" si="6"/>
        <v/>
      </c>
      <c r="R13" s="30" t="str">
        <f t="shared" si="7"/>
        <v/>
      </c>
      <c r="S13" s="28" t="str">
        <f t="shared" si="8"/>
        <v/>
      </c>
      <c r="T13" s="28" t="str">
        <f t="shared" si="9"/>
        <v/>
      </c>
      <c r="U13" s="28" t="str">
        <f t="shared" si="10"/>
        <v/>
      </c>
      <c r="V13" s="41" t="str">
        <f t="shared" si="11"/>
        <v/>
      </c>
      <c r="W13" s="41" t="str">
        <f t="shared" si="12"/>
        <v/>
      </c>
      <c r="X13" s="43"/>
    </row>
    <row r="14" spans="1:24" x14ac:dyDescent="0.45">
      <c r="A14" s="37">
        <v>9</v>
      </c>
      <c r="B14" s="38">
        <f t="shared" si="0"/>
        <v>46083</v>
      </c>
      <c r="C14" s="39">
        <v>6</v>
      </c>
      <c r="D14" s="39"/>
      <c r="E14" s="39"/>
      <c r="F14" s="40"/>
      <c r="G14" s="40"/>
      <c r="H14" s="40"/>
      <c r="I14" s="40"/>
      <c r="J14" s="39"/>
      <c r="K14" s="40"/>
      <c r="L14" s="25" t="str">
        <f t="shared" si="1"/>
        <v/>
      </c>
      <c r="M14" s="25" t="str">
        <f t="shared" si="2"/>
        <v/>
      </c>
      <c r="N14" s="25" t="str">
        <f t="shared" si="3"/>
        <v/>
      </c>
      <c r="O14" s="27" t="str">
        <f t="shared" si="4"/>
        <v/>
      </c>
      <c r="P14" s="27" t="str">
        <f t="shared" si="5"/>
        <v/>
      </c>
      <c r="Q14" s="27" t="str">
        <f t="shared" si="6"/>
        <v/>
      </c>
      <c r="R14" s="30" t="str">
        <f t="shared" si="7"/>
        <v/>
      </c>
      <c r="S14" s="28" t="str">
        <f t="shared" si="8"/>
        <v/>
      </c>
      <c r="T14" s="28" t="str">
        <f t="shared" si="9"/>
        <v/>
      </c>
      <c r="U14" s="28" t="str">
        <f t="shared" si="10"/>
        <v/>
      </c>
      <c r="V14" s="41" t="str">
        <f t="shared" si="11"/>
        <v/>
      </c>
      <c r="W14" s="41" t="str">
        <f t="shared" si="12"/>
        <v/>
      </c>
      <c r="X14" s="43"/>
    </row>
    <row r="15" spans="1:24" x14ac:dyDescent="0.45">
      <c r="A15" s="37">
        <v>10</v>
      </c>
      <c r="B15" s="38">
        <f t="shared" si="0"/>
        <v>46090</v>
      </c>
      <c r="C15" s="39">
        <v>6</v>
      </c>
      <c r="D15" s="39"/>
      <c r="E15" s="39"/>
      <c r="F15" s="40"/>
      <c r="G15" s="40"/>
      <c r="H15" s="40"/>
      <c r="I15" s="40"/>
      <c r="J15" s="39"/>
      <c r="K15" s="40"/>
      <c r="L15" s="25" t="str">
        <f t="shared" si="1"/>
        <v/>
      </c>
      <c r="M15" s="25" t="str">
        <f t="shared" si="2"/>
        <v/>
      </c>
      <c r="N15" s="25" t="str">
        <f t="shared" si="3"/>
        <v/>
      </c>
      <c r="O15" s="27" t="str">
        <f t="shared" si="4"/>
        <v/>
      </c>
      <c r="P15" s="27" t="str">
        <f t="shared" si="5"/>
        <v/>
      </c>
      <c r="Q15" s="27" t="str">
        <f t="shared" si="6"/>
        <v/>
      </c>
      <c r="R15" s="30" t="str">
        <f t="shared" si="7"/>
        <v/>
      </c>
      <c r="S15" s="28" t="str">
        <f t="shared" si="8"/>
        <v/>
      </c>
      <c r="T15" s="28" t="str">
        <f t="shared" si="9"/>
        <v/>
      </c>
      <c r="U15" s="28" t="str">
        <f t="shared" si="10"/>
        <v/>
      </c>
      <c r="V15" s="41" t="str">
        <f t="shared" si="11"/>
        <v/>
      </c>
      <c r="W15" s="41" t="str">
        <f t="shared" si="12"/>
        <v/>
      </c>
      <c r="X15" s="43"/>
    </row>
    <row r="16" spans="1:24" x14ac:dyDescent="0.45">
      <c r="A16" s="37">
        <v>11</v>
      </c>
      <c r="B16" s="38">
        <f t="shared" si="0"/>
        <v>46097</v>
      </c>
      <c r="C16" s="39">
        <v>6</v>
      </c>
      <c r="D16" s="39"/>
      <c r="E16" s="39"/>
      <c r="F16" s="40"/>
      <c r="G16" s="40"/>
      <c r="H16" s="40"/>
      <c r="I16" s="40"/>
      <c r="J16" s="39"/>
      <c r="K16" s="40"/>
      <c r="L16" s="25" t="str">
        <f t="shared" si="1"/>
        <v/>
      </c>
      <c r="M16" s="25" t="str">
        <f t="shared" si="2"/>
        <v/>
      </c>
      <c r="N16" s="25" t="str">
        <f t="shared" si="3"/>
        <v/>
      </c>
      <c r="O16" s="27" t="str">
        <f t="shared" si="4"/>
        <v/>
      </c>
      <c r="P16" s="27" t="str">
        <f t="shared" si="5"/>
        <v/>
      </c>
      <c r="Q16" s="27" t="str">
        <f t="shared" si="6"/>
        <v/>
      </c>
      <c r="R16" s="30" t="str">
        <f t="shared" si="7"/>
        <v/>
      </c>
      <c r="S16" s="28" t="str">
        <f t="shared" si="8"/>
        <v/>
      </c>
      <c r="T16" s="28" t="str">
        <f t="shared" si="9"/>
        <v/>
      </c>
      <c r="U16" s="28" t="str">
        <f t="shared" si="10"/>
        <v/>
      </c>
      <c r="V16" s="41" t="str">
        <f t="shared" si="11"/>
        <v/>
      </c>
      <c r="W16" s="41" t="str">
        <f t="shared" si="12"/>
        <v/>
      </c>
      <c r="X16" s="43"/>
    </row>
    <row r="17" spans="1:24" x14ac:dyDescent="0.45">
      <c r="A17" s="37">
        <v>12</v>
      </c>
      <c r="B17" s="38">
        <f t="shared" si="0"/>
        <v>46104</v>
      </c>
      <c r="C17" s="39">
        <v>6</v>
      </c>
      <c r="D17" s="39"/>
      <c r="E17" s="39"/>
      <c r="F17" s="40"/>
      <c r="G17" s="40"/>
      <c r="H17" s="40"/>
      <c r="I17" s="40"/>
      <c r="J17" s="39"/>
      <c r="K17" s="40"/>
      <c r="L17" s="25" t="str">
        <f t="shared" si="1"/>
        <v/>
      </c>
      <c r="M17" s="25" t="str">
        <f t="shared" si="2"/>
        <v/>
      </c>
      <c r="N17" s="25" t="str">
        <f t="shared" si="3"/>
        <v/>
      </c>
      <c r="O17" s="27" t="str">
        <f t="shared" si="4"/>
        <v/>
      </c>
      <c r="P17" s="27" t="str">
        <f t="shared" si="5"/>
        <v/>
      </c>
      <c r="Q17" s="27" t="str">
        <f t="shared" si="6"/>
        <v/>
      </c>
      <c r="R17" s="30" t="str">
        <f t="shared" si="7"/>
        <v/>
      </c>
      <c r="S17" s="28" t="str">
        <f t="shared" si="8"/>
        <v/>
      </c>
      <c r="T17" s="28" t="str">
        <f t="shared" si="9"/>
        <v/>
      </c>
      <c r="U17" s="28" t="str">
        <f t="shared" si="10"/>
        <v/>
      </c>
      <c r="V17" s="41" t="str">
        <f t="shared" si="11"/>
        <v/>
      </c>
      <c r="W17" s="41" t="str">
        <f t="shared" si="12"/>
        <v/>
      </c>
      <c r="X17" s="43"/>
    </row>
    <row r="18" spans="1:24" x14ac:dyDescent="0.45">
      <c r="A18" s="37">
        <v>13</v>
      </c>
      <c r="B18" s="38">
        <f t="shared" si="0"/>
        <v>46111</v>
      </c>
      <c r="C18" s="39">
        <v>6</v>
      </c>
      <c r="D18" s="39"/>
      <c r="E18" s="39"/>
      <c r="F18" s="40"/>
      <c r="G18" s="40"/>
      <c r="H18" s="40"/>
      <c r="I18" s="40"/>
      <c r="J18" s="39"/>
      <c r="K18" s="40"/>
      <c r="L18" s="25" t="str">
        <f t="shared" si="1"/>
        <v/>
      </c>
      <c r="M18" s="25" t="str">
        <f t="shared" si="2"/>
        <v/>
      </c>
      <c r="N18" s="25" t="str">
        <f t="shared" si="3"/>
        <v/>
      </c>
      <c r="O18" s="27" t="str">
        <f t="shared" si="4"/>
        <v/>
      </c>
      <c r="P18" s="27" t="str">
        <f t="shared" si="5"/>
        <v/>
      </c>
      <c r="Q18" s="27" t="str">
        <f t="shared" si="6"/>
        <v/>
      </c>
      <c r="R18" s="30" t="str">
        <f t="shared" si="7"/>
        <v/>
      </c>
      <c r="S18" s="28" t="str">
        <f t="shared" si="8"/>
        <v/>
      </c>
      <c r="T18" s="28" t="str">
        <f t="shared" si="9"/>
        <v/>
      </c>
      <c r="U18" s="28" t="str">
        <f t="shared" si="10"/>
        <v/>
      </c>
      <c r="V18" s="41" t="str">
        <f t="shared" si="11"/>
        <v/>
      </c>
      <c r="W18" s="41" t="str">
        <f t="shared" si="12"/>
        <v/>
      </c>
      <c r="X18" s="43"/>
    </row>
    <row r="19" spans="1:24" x14ac:dyDescent="0.45">
      <c r="A19" s="37">
        <v>14</v>
      </c>
      <c r="B19" s="38">
        <f t="shared" si="0"/>
        <v>46118</v>
      </c>
      <c r="C19" s="39">
        <v>6</v>
      </c>
      <c r="D19" s="39"/>
      <c r="E19" s="39"/>
      <c r="F19" s="40"/>
      <c r="G19" s="40"/>
      <c r="H19" s="40"/>
      <c r="I19" s="40"/>
      <c r="J19" s="39"/>
      <c r="K19" s="40"/>
      <c r="L19" s="25" t="str">
        <f t="shared" si="1"/>
        <v/>
      </c>
      <c r="M19" s="25" t="str">
        <f t="shared" si="2"/>
        <v/>
      </c>
      <c r="N19" s="25" t="str">
        <f t="shared" si="3"/>
        <v/>
      </c>
      <c r="O19" s="27" t="str">
        <f t="shared" si="4"/>
        <v/>
      </c>
      <c r="P19" s="27" t="str">
        <f t="shared" si="5"/>
        <v/>
      </c>
      <c r="Q19" s="27" t="str">
        <f t="shared" si="6"/>
        <v/>
      </c>
      <c r="R19" s="30" t="str">
        <f t="shared" si="7"/>
        <v/>
      </c>
      <c r="S19" s="28" t="str">
        <f t="shared" si="8"/>
        <v/>
      </c>
      <c r="T19" s="28" t="str">
        <f t="shared" si="9"/>
        <v/>
      </c>
      <c r="U19" s="28" t="str">
        <f t="shared" si="10"/>
        <v/>
      </c>
      <c r="V19" s="41" t="str">
        <f t="shared" si="11"/>
        <v/>
      </c>
      <c r="W19" s="41" t="str">
        <f t="shared" si="12"/>
        <v/>
      </c>
      <c r="X19" s="43"/>
    </row>
    <row r="20" spans="1:24" x14ac:dyDescent="0.45">
      <c r="A20" s="37">
        <v>15</v>
      </c>
      <c r="B20" s="38">
        <f t="shared" si="0"/>
        <v>46125</v>
      </c>
      <c r="C20" s="39">
        <v>6</v>
      </c>
      <c r="D20" s="39"/>
      <c r="E20" s="39"/>
      <c r="F20" s="40"/>
      <c r="G20" s="40"/>
      <c r="H20" s="40"/>
      <c r="I20" s="40"/>
      <c r="J20" s="39"/>
      <c r="K20" s="40"/>
      <c r="L20" s="25" t="str">
        <f t="shared" si="1"/>
        <v/>
      </c>
      <c r="M20" s="25" t="str">
        <f t="shared" si="2"/>
        <v/>
      </c>
      <c r="N20" s="25" t="str">
        <f t="shared" si="3"/>
        <v/>
      </c>
      <c r="O20" s="27" t="str">
        <f t="shared" si="4"/>
        <v/>
      </c>
      <c r="P20" s="27" t="str">
        <f t="shared" si="5"/>
        <v/>
      </c>
      <c r="Q20" s="27" t="str">
        <f t="shared" si="6"/>
        <v/>
      </c>
      <c r="R20" s="30" t="str">
        <f t="shared" si="7"/>
        <v/>
      </c>
      <c r="S20" s="28" t="str">
        <f t="shared" si="8"/>
        <v/>
      </c>
      <c r="T20" s="28" t="str">
        <f t="shared" si="9"/>
        <v/>
      </c>
      <c r="U20" s="28" t="str">
        <f t="shared" si="10"/>
        <v/>
      </c>
      <c r="V20" s="41" t="str">
        <f t="shared" si="11"/>
        <v/>
      </c>
      <c r="W20" s="41" t="str">
        <f t="shared" si="12"/>
        <v/>
      </c>
      <c r="X20" s="43"/>
    </row>
    <row r="21" spans="1:24" x14ac:dyDescent="0.45">
      <c r="A21" s="37">
        <v>16</v>
      </c>
      <c r="B21" s="38">
        <f t="shared" si="0"/>
        <v>46132</v>
      </c>
      <c r="C21" s="39">
        <v>6</v>
      </c>
      <c r="D21" s="39"/>
      <c r="E21" s="39"/>
      <c r="F21" s="40"/>
      <c r="G21" s="40"/>
      <c r="H21" s="40"/>
      <c r="I21" s="40"/>
      <c r="J21" s="39"/>
      <c r="K21" s="40"/>
      <c r="L21" s="25" t="str">
        <f t="shared" si="1"/>
        <v/>
      </c>
      <c r="M21" s="25" t="str">
        <f t="shared" si="2"/>
        <v/>
      </c>
      <c r="N21" s="25" t="str">
        <f t="shared" si="3"/>
        <v/>
      </c>
      <c r="O21" s="27" t="str">
        <f t="shared" si="4"/>
        <v/>
      </c>
      <c r="P21" s="27" t="str">
        <f t="shared" si="5"/>
        <v/>
      </c>
      <c r="Q21" s="27" t="str">
        <f t="shared" si="6"/>
        <v/>
      </c>
      <c r="R21" s="30" t="str">
        <f t="shared" si="7"/>
        <v/>
      </c>
      <c r="S21" s="28" t="str">
        <f t="shared" si="8"/>
        <v/>
      </c>
      <c r="T21" s="28" t="str">
        <f t="shared" si="9"/>
        <v/>
      </c>
      <c r="U21" s="28" t="str">
        <f t="shared" si="10"/>
        <v/>
      </c>
      <c r="V21" s="41" t="str">
        <f t="shared" si="11"/>
        <v/>
      </c>
      <c r="W21" s="41" t="str">
        <f t="shared" si="12"/>
        <v/>
      </c>
      <c r="X21" s="43"/>
    </row>
    <row r="22" spans="1:24" x14ac:dyDescent="0.45">
      <c r="A22" s="37">
        <v>17</v>
      </c>
      <c r="B22" s="38">
        <f t="shared" si="0"/>
        <v>46139</v>
      </c>
      <c r="C22" s="39">
        <v>6</v>
      </c>
      <c r="D22" s="39"/>
      <c r="E22" s="39"/>
      <c r="F22" s="40"/>
      <c r="G22" s="40"/>
      <c r="H22" s="40"/>
      <c r="I22" s="40"/>
      <c r="J22" s="39"/>
      <c r="K22" s="40"/>
      <c r="L22" s="25" t="str">
        <f t="shared" si="1"/>
        <v/>
      </c>
      <c r="M22" s="25" t="str">
        <f t="shared" si="2"/>
        <v/>
      </c>
      <c r="N22" s="25" t="str">
        <f t="shared" si="3"/>
        <v/>
      </c>
      <c r="O22" s="27" t="str">
        <f t="shared" si="4"/>
        <v/>
      </c>
      <c r="P22" s="27" t="str">
        <f t="shared" si="5"/>
        <v/>
      </c>
      <c r="Q22" s="27" t="str">
        <f t="shared" si="6"/>
        <v/>
      </c>
      <c r="R22" s="30" t="str">
        <f t="shared" si="7"/>
        <v/>
      </c>
      <c r="S22" s="28" t="str">
        <f t="shared" si="8"/>
        <v/>
      </c>
      <c r="T22" s="28" t="str">
        <f t="shared" si="9"/>
        <v/>
      </c>
      <c r="U22" s="28" t="str">
        <f t="shared" si="10"/>
        <v/>
      </c>
      <c r="V22" s="41" t="str">
        <f t="shared" si="11"/>
        <v/>
      </c>
      <c r="W22" s="41" t="str">
        <f t="shared" si="12"/>
        <v/>
      </c>
      <c r="X22" s="43"/>
    </row>
    <row r="23" spans="1:24" x14ac:dyDescent="0.45">
      <c r="A23" s="37">
        <v>18</v>
      </c>
      <c r="B23" s="38">
        <f t="shared" si="0"/>
        <v>46146</v>
      </c>
      <c r="C23" s="39">
        <v>6</v>
      </c>
      <c r="D23" s="39"/>
      <c r="E23" s="39"/>
      <c r="F23" s="40"/>
      <c r="G23" s="40"/>
      <c r="H23" s="40"/>
      <c r="I23" s="40"/>
      <c r="J23" s="39"/>
      <c r="K23" s="40"/>
      <c r="L23" s="25" t="str">
        <f t="shared" si="1"/>
        <v/>
      </c>
      <c r="M23" s="25" t="str">
        <f t="shared" si="2"/>
        <v/>
      </c>
      <c r="N23" s="25" t="str">
        <f t="shared" si="3"/>
        <v/>
      </c>
      <c r="O23" s="27" t="str">
        <f t="shared" si="4"/>
        <v/>
      </c>
      <c r="P23" s="27" t="str">
        <f t="shared" si="5"/>
        <v/>
      </c>
      <c r="Q23" s="27" t="str">
        <f t="shared" si="6"/>
        <v/>
      </c>
      <c r="R23" s="30" t="str">
        <f t="shared" si="7"/>
        <v/>
      </c>
      <c r="S23" s="28" t="str">
        <f t="shared" si="8"/>
        <v/>
      </c>
      <c r="T23" s="28" t="str">
        <f t="shared" si="9"/>
        <v/>
      </c>
      <c r="U23" s="28" t="str">
        <f t="shared" si="10"/>
        <v/>
      </c>
      <c r="V23" s="41" t="str">
        <f t="shared" si="11"/>
        <v/>
      </c>
      <c r="W23" s="41" t="str">
        <f t="shared" si="12"/>
        <v/>
      </c>
      <c r="X23" s="43"/>
    </row>
    <row r="24" spans="1:24" x14ac:dyDescent="0.45">
      <c r="A24" s="37">
        <v>19</v>
      </c>
      <c r="B24" s="38">
        <f t="shared" si="0"/>
        <v>46153</v>
      </c>
      <c r="C24" s="39">
        <v>6</v>
      </c>
      <c r="D24" s="39"/>
      <c r="E24" s="39"/>
      <c r="F24" s="40"/>
      <c r="G24" s="40"/>
      <c r="H24" s="40"/>
      <c r="I24" s="40"/>
      <c r="J24" s="39"/>
      <c r="K24" s="40"/>
      <c r="L24" s="25" t="str">
        <f t="shared" si="1"/>
        <v/>
      </c>
      <c r="M24" s="25" t="str">
        <f t="shared" si="2"/>
        <v/>
      </c>
      <c r="N24" s="25" t="str">
        <f t="shared" si="3"/>
        <v/>
      </c>
      <c r="O24" s="27" t="str">
        <f t="shared" si="4"/>
        <v/>
      </c>
      <c r="P24" s="27" t="str">
        <f t="shared" si="5"/>
        <v/>
      </c>
      <c r="Q24" s="27" t="str">
        <f t="shared" si="6"/>
        <v/>
      </c>
      <c r="R24" s="30" t="str">
        <f t="shared" si="7"/>
        <v/>
      </c>
      <c r="S24" s="28" t="str">
        <f t="shared" si="8"/>
        <v/>
      </c>
      <c r="T24" s="28" t="str">
        <f t="shared" si="9"/>
        <v/>
      </c>
      <c r="U24" s="28" t="str">
        <f t="shared" si="10"/>
        <v/>
      </c>
      <c r="V24" s="41" t="str">
        <f t="shared" si="11"/>
        <v/>
      </c>
      <c r="W24" s="41" t="str">
        <f t="shared" si="12"/>
        <v/>
      </c>
      <c r="X24" s="43"/>
    </row>
    <row r="25" spans="1:24" x14ac:dyDescent="0.45">
      <c r="A25" s="37">
        <v>20</v>
      </c>
      <c r="B25" s="38">
        <f t="shared" si="0"/>
        <v>46160</v>
      </c>
      <c r="C25" s="39">
        <v>6</v>
      </c>
      <c r="D25" s="39"/>
      <c r="E25" s="39"/>
      <c r="F25" s="40"/>
      <c r="G25" s="40"/>
      <c r="H25" s="40"/>
      <c r="I25" s="40"/>
      <c r="J25" s="39"/>
      <c r="K25" s="40"/>
      <c r="L25" s="25" t="str">
        <f t="shared" si="1"/>
        <v/>
      </c>
      <c r="M25" s="25" t="str">
        <f t="shared" si="2"/>
        <v/>
      </c>
      <c r="N25" s="25" t="str">
        <f t="shared" si="3"/>
        <v/>
      </c>
      <c r="O25" s="27" t="str">
        <f t="shared" si="4"/>
        <v/>
      </c>
      <c r="P25" s="27" t="str">
        <f t="shared" si="5"/>
        <v/>
      </c>
      <c r="Q25" s="27" t="str">
        <f t="shared" si="6"/>
        <v/>
      </c>
      <c r="R25" s="30" t="str">
        <f t="shared" si="7"/>
        <v/>
      </c>
      <c r="S25" s="28" t="str">
        <f t="shared" si="8"/>
        <v/>
      </c>
      <c r="T25" s="28" t="str">
        <f t="shared" si="9"/>
        <v/>
      </c>
      <c r="U25" s="28" t="str">
        <f t="shared" si="10"/>
        <v/>
      </c>
      <c r="V25" s="41" t="str">
        <f t="shared" si="11"/>
        <v/>
      </c>
      <c r="W25" s="41" t="str">
        <f t="shared" si="12"/>
        <v/>
      </c>
      <c r="X25" s="43"/>
    </row>
    <row r="26" spans="1:24" x14ac:dyDescent="0.45">
      <c r="A26" s="37">
        <v>21</v>
      </c>
      <c r="B26" s="38">
        <f t="shared" si="0"/>
        <v>46167</v>
      </c>
      <c r="C26" s="39">
        <v>6</v>
      </c>
      <c r="D26" s="39"/>
      <c r="E26" s="39"/>
      <c r="F26" s="40"/>
      <c r="G26" s="40"/>
      <c r="H26" s="40"/>
      <c r="I26" s="40"/>
      <c r="J26" s="39"/>
      <c r="K26" s="40"/>
      <c r="L26" s="25" t="str">
        <f t="shared" si="1"/>
        <v/>
      </c>
      <c r="M26" s="25" t="str">
        <f t="shared" si="2"/>
        <v/>
      </c>
      <c r="N26" s="25" t="str">
        <f t="shared" si="3"/>
        <v/>
      </c>
      <c r="O26" s="27" t="str">
        <f t="shared" si="4"/>
        <v/>
      </c>
      <c r="P26" s="27" t="str">
        <f t="shared" si="5"/>
        <v/>
      </c>
      <c r="Q26" s="27" t="str">
        <f t="shared" si="6"/>
        <v/>
      </c>
      <c r="R26" s="30" t="str">
        <f t="shared" si="7"/>
        <v/>
      </c>
      <c r="S26" s="28" t="str">
        <f t="shared" si="8"/>
        <v/>
      </c>
      <c r="T26" s="28" t="str">
        <f t="shared" si="9"/>
        <v/>
      </c>
      <c r="U26" s="28" t="str">
        <f t="shared" si="10"/>
        <v/>
      </c>
      <c r="V26" s="41" t="str">
        <f t="shared" si="11"/>
        <v/>
      </c>
      <c r="W26" s="41" t="str">
        <f t="shared" si="12"/>
        <v/>
      </c>
      <c r="X26" s="43"/>
    </row>
    <row r="27" spans="1:24" x14ac:dyDescent="0.45">
      <c r="A27" s="37">
        <v>22</v>
      </c>
      <c r="B27" s="38">
        <f t="shared" si="0"/>
        <v>46174</v>
      </c>
      <c r="C27" s="39">
        <v>6</v>
      </c>
      <c r="D27" s="39"/>
      <c r="E27" s="39"/>
      <c r="F27" s="40"/>
      <c r="G27" s="40"/>
      <c r="H27" s="40"/>
      <c r="I27" s="40"/>
      <c r="J27" s="39"/>
      <c r="K27" s="40"/>
      <c r="L27" s="25" t="str">
        <f t="shared" si="1"/>
        <v/>
      </c>
      <c r="M27" s="25" t="str">
        <f t="shared" si="2"/>
        <v/>
      </c>
      <c r="N27" s="25" t="str">
        <f t="shared" si="3"/>
        <v/>
      </c>
      <c r="O27" s="27" t="str">
        <f t="shared" si="4"/>
        <v/>
      </c>
      <c r="P27" s="27" t="str">
        <f t="shared" si="5"/>
        <v/>
      </c>
      <c r="Q27" s="27" t="str">
        <f t="shared" si="6"/>
        <v/>
      </c>
      <c r="R27" s="30" t="str">
        <f t="shared" si="7"/>
        <v/>
      </c>
      <c r="S27" s="28" t="str">
        <f t="shared" si="8"/>
        <v/>
      </c>
      <c r="T27" s="28" t="str">
        <f t="shared" si="9"/>
        <v/>
      </c>
      <c r="U27" s="28" t="str">
        <f t="shared" si="10"/>
        <v/>
      </c>
      <c r="V27" s="41" t="str">
        <f t="shared" si="11"/>
        <v/>
      </c>
      <c r="W27" s="41" t="str">
        <f t="shared" si="12"/>
        <v/>
      </c>
      <c r="X27" s="43"/>
    </row>
    <row r="28" spans="1:24" x14ac:dyDescent="0.45">
      <c r="A28" s="37">
        <v>23</v>
      </c>
      <c r="B28" s="38">
        <f t="shared" si="0"/>
        <v>46181</v>
      </c>
      <c r="C28" s="39">
        <v>6</v>
      </c>
      <c r="D28" s="39"/>
      <c r="E28" s="39"/>
      <c r="F28" s="40"/>
      <c r="G28" s="40"/>
      <c r="H28" s="40"/>
      <c r="I28" s="40"/>
      <c r="J28" s="39"/>
      <c r="K28" s="40"/>
      <c r="L28" s="25" t="str">
        <f t="shared" si="1"/>
        <v/>
      </c>
      <c r="M28" s="25" t="str">
        <f t="shared" si="2"/>
        <v/>
      </c>
      <c r="N28" s="25" t="str">
        <f t="shared" si="3"/>
        <v/>
      </c>
      <c r="O28" s="27" t="str">
        <f t="shared" si="4"/>
        <v/>
      </c>
      <c r="P28" s="27" t="str">
        <f t="shared" si="5"/>
        <v/>
      </c>
      <c r="Q28" s="27" t="str">
        <f t="shared" si="6"/>
        <v/>
      </c>
      <c r="R28" s="30" t="str">
        <f t="shared" si="7"/>
        <v/>
      </c>
      <c r="S28" s="28" t="str">
        <f t="shared" si="8"/>
        <v/>
      </c>
      <c r="T28" s="28" t="str">
        <f t="shared" si="9"/>
        <v/>
      </c>
      <c r="U28" s="28" t="str">
        <f t="shared" si="10"/>
        <v/>
      </c>
      <c r="V28" s="41" t="str">
        <f t="shared" si="11"/>
        <v/>
      </c>
      <c r="W28" s="41" t="str">
        <f t="shared" si="12"/>
        <v/>
      </c>
      <c r="X28" s="43"/>
    </row>
    <row r="29" spans="1:24" x14ac:dyDescent="0.45">
      <c r="A29" s="37">
        <v>24</v>
      </c>
      <c r="B29" s="38">
        <f t="shared" si="0"/>
        <v>46188</v>
      </c>
      <c r="C29" s="39">
        <v>6</v>
      </c>
      <c r="D29" s="39"/>
      <c r="E29" s="39"/>
      <c r="F29" s="40"/>
      <c r="G29" s="40"/>
      <c r="H29" s="40"/>
      <c r="I29" s="40"/>
      <c r="J29" s="39"/>
      <c r="K29" s="40"/>
      <c r="L29" s="25" t="str">
        <f t="shared" si="1"/>
        <v/>
      </c>
      <c r="M29" s="25" t="str">
        <f t="shared" si="2"/>
        <v/>
      </c>
      <c r="N29" s="25" t="str">
        <f t="shared" si="3"/>
        <v/>
      </c>
      <c r="O29" s="27" t="str">
        <f t="shared" si="4"/>
        <v/>
      </c>
      <c r="P29" s="27" t="str">
        <f t="shared" si="5"/>
        <v/>
      </c>
      <c r="Q29" s="27" t="str">
        <f t="shared" si="6"/>
        <v/>
      </c>
      <c r="R29" s="30" t="str">
        <f t="shared" si="7"/>
        <v/>
      </c>
      <c r="S29" s="28" t="str">
        <f t="shared" si="8"/>
        <v/>
      </c>
      <c r="T29" s="28" t="str">
        <f t="shared" si="9"/>
        <v/>
      </c>
      <c r="U29" s="28" t="str">
        <f t="shared" si="10"/>
        <v/>
      </c>
      <c r="V29" s="41" t="str">
        <f t="shared" si="11"/>
        <v/>
      </c>
      <c r="W29" s="41" t="str">
        <f t="shared" si="12"/>
        <v/>
      </c>
      <c r="X29" s="43"/>
    </row>
    <row r="30" spans="1:24" x14ac:dyDescent="0.45">
      <c r="A30" s="37">
        <v>25</v>
      </c>
      <c r="B30" s="38">
        <f t="shared" si="0"/>
        <v>46195</v>
      </c>
      <c r="C30" s="39">
        <v>6</v>
      </c>
      <c r="D30" s="39"/>
      <c r="E30" s="39"/>
      <c r="F30" s="40"/>
      <c r="G30" s="40"/>
      <c r="H30" s="40"/>
      <c r="I30" s="40"/>
      <c r="J30" s="39"/>
      <c r="K30" s="40"/>
      <c r="L30" s="25" t="str">
        <f t="shared" si="1"/>
        <v/>
      </c>
      <c r="M30" s="25" t="str">
        <f t="shared" si="2"/>
        <v/>
      </c>
      <c r="N30" s="25" t="str">
        <f t="shared" si="3"/>
        <v/>
      </c>
      <c r="O30" s="27" t="str">
        <f t="shared" si="4"/>
        <v/>
      </c>
      <c r="P30" s="27" t="str">
        <f t="shared" si="5"/>
        <v/>
      </c>
      <c r="Q30" s="27" t="str">
        <f t="shared" si="6"/>
        <v/>
      </c>
      <c r="R30" s="30" t="str">
        <f t="shared" si="7"/>
        <v/>
      </c>
      <c r="S30" s="28" t="str">
        <f t="shared" si="8"/>
        <v/>
      </c>
      <c r="T30" s="28" t="str">
        <f t="shared" si="9"/>
        <v/>
      </c>
      <c r="U30" s="28" t="str">
        <f t="shared" si="10"/>
        <v/>
      </c>
      <c r="V30" s="41" t="str">
        <f t="shared" si="11"/>
        <v/>
      </c>
      <c r="W30" s="41" t="str">
        <f t="shared" si="12"/>
        <v/>
      </c>
      <c r="X30" s="43"/>
    </row>
    <row r="31" spans="1:24" x14ac:dyDescent="0.45">
      <c r="A31" s="37">
        <v>26</v>
      </c>
      <c r="B31" s="38">
        <f t="shared" si="0"/>
        <v>46202</v>
      </c>
      <c r="C31" s="39">
        <v>6</v>
      </c>
      <c r="D31" s="39"/>
      <c r="E31" s="39"/>
      <c r="F31" s="40"/>
      <c r="G31" s="40"/>
      <c r="H31" s="40"/>
      <c r="I31" s="40"/>
      <c r="J31" s="39"/>
      <c r="K31" s="40"/>
      <c r="L31" s="25" t="str">
        <f t="shared" si="1"/>
        <v/>
      </c>
      <c r="M31" s="25" t="str">
        <f t="shared" si="2"/>
        <v/>
      </c>
      <c r="N31" s="25" t="str">
        <f t="shared" si="3"/>
        <v/>
      </c>
      <c r="O31" s="27" t="str">
        <f t="shared" si="4"/>
        <v/>
      </c>
      <c r="P31" s="27" t="str">
        <f t="shared" si="5"/>
        <v/>
      </c>
      <c r="Q31" s="27" t="str">
        <f t="shared" si="6"/>
        <v/>
      </c>
      <c r="R31" s="30" t="str">
        <f t="shared" si="7"/>
        <v/>
      </c>
      <c r="S31" s="28" t="str">
        <f t="shared" si="8"/>
        <v/>
      </c>
      <c r="T31" s="28" t="str">
        <f t="shared" si="9"/>
        <v/>
      </c>
      <c r="U31" s="28" t="str">
        <f t="shared" si="10"/>
        <v/>
      </c>
      <c r="V31" s="41" t="str">
        <f t="shared" si="11"/>
        <v/>
      </c>
      <c r="W31" s="41" t="str">
        <f t="shared" si="12"/>
        <v/>
      </c>
      <c r="X31" s="43"/>
    </row>
    <row r="32" spans="1:24" x14ac:dyDescent="0.45">
      <c r="A32" s="37">
        <v>27</v>
      </c>
      <c r="B32" s="38">
        <f t="shared" si="0"/>
        <v>46209</v>
      </c>
      <c r="C32" s="39">
        <v>6</v>
      </c>
      <c r="D32" s="39"/>
      <c r="E32" s="39"/>
      <c r="F32" s="40"/>
      <c r="G32" s="40"/>
      <c r="H32" s="40"/>
      <c r="I32" s="40"/>
      <c r="J32" s="39"/>
      <c r="K32" s="40"/>
      <c r="L32" s="25" t="str">
        <f t="shared" si="1"/>
        <v/>
      </c>
      <c r="M32" s="25" t="str">
        <f t="shared" si="2"/>
        <v/>
      </c>
      <c r="N32" s="25" t="str">
        <f t="shared" si="3"/>
        <v/>
      </c>
      <c r="O32" s="27" t="str">
        <f t="shared" si="4"/>
        <v/>
      </c>
      <c r="P32" s="27" t="str">
        <f t="shared" si="5"/>
        <v/>
      </c>
      <c r="Q32" s="27" t="str">
        <f t="shared" si="6"/>
        <v/>
      </c>
      <c r="R32" s="30" t="str">
        <f t="shared" si="7"/>
        <v/>
      </c>
      <c r="S32" s="28" t="str">
        <f t="shared" si="8"/>
        <v/>
      </c>
      <c r="T32" s="28" t="str">
        <f t="shared" si="9"/>
        <v/>
      </c>
      <c r="U32" s="28" t="str">
        <f t="shared" si="10"/>
        <v/>
      </c>
      <c r="V32" s="41" t="str">
        <f t="shared" si="11"/>
        <v/>
      </c>
      <c r="W32" s="41" t="str">
        <f t="shared" si="12"/>
        <v/>
      </c>
      <c r="X32" s="43"/>
    </row>
    <row r="33" spans="1:24" x14ac:dyDescent="0.45">
      <c r="A33" s="37">
        <v>28</v>
      </c>
      <c r="B33" s="38">
        <f t="shared" si="0"/>
        <v>46216</v>
      </c>
      <c r="C33" s="39">
        <v>6</v>
      </c>
      <c r="D33" s="39"/>
      <c r="E33" s="39"/>
      <c r="F33" s="40"/>
      <c r="G33" s="40"/>
      <c r="H33" s="40"/>
      <c r="I33" s="40"/>
      <c r="J33" s="39"/>
      <c r="K33" s="40"/>
      <c r="L33" s="25" t="str">
        <f t="shared" si="1"/>
        <v/>
      </c>
      <c r="M33" s="25" t="str">
        <f t="shared" si="2"/>
        <v/>
      </c>
      <c r="N33" s="25" t="str">
        <f t="shared" si="3"/>
        <v/>
      </c>
      <c r="O33" s="27" t="str">
        <f t="shared" si="4"/>
        <v/>
      </c>
      <c r="P33" s="27" t="str">
        <f t="shared" si="5"/>
        <v/>
      </c>
      <c r="Q33" s="27" t="str">
        <f t="shared" si="6"/>
        <v/>
      </c>
      <c r="R33" s="30" t="str">
        <f t="shared" si="7"/>
        <v/>
      </c>
      <c r="S33" s="28" t="str">
        <f t="shared" si="8"/>
        <v/>
      </c>
      <c r="T33" s="28" t="str">
        <f t="shared" si="9"/>
        <v/>
      </c>
      <c r="U33" s="28" t="str">
        <f t="shared" si="10"/>
        <v/>
      </c>
      <c r="V33" s="41" t="str">
        <f t="shared" si="11"/>
        <v/>
      </c>
      <c r="W33" s="41" t="str">
        <f t="shared" si="12"/>
        <v/>
      </c>
      <c r="X33" s="43"/>
    </row>
    <row r="34" spans="1:24" x14ac:dyDescent="0.45">
      <c r="A34" s="37">
        <v>29</v>
      </c>
      <c r="B34" s="38">
        <f t="shared" si="0"/>
        <v>46223</v>
      </c>
      <c r="C34" s="39">
        <v>6</v>
      </c>
      <c r="D34" s="39"/>
      <c r="E34" s="39"/>
      <c r="F34" s="40"/>
      <c r="G34" s="40"/>
      <c r="H34" s="40"/>
      <c r="I34" s="40"/>
      <c r="J34" s="39"/>
      <c r="K34" s="40"/>
      <c r="L34" s="25" t="str">
        <f t="shared" si="1"/>
        <v/>
      </c>
      <c r="M34" s="25" t="str">
        <f t="shared" si="2"/>
        <v/>
      </c>
      <c r="N34" s="25" t="str">
        <f t="shared" si="3"/>
        <v/>
      </c>
      <c r="O34" s="27" t="str">
        <f t="shared" si="4"/>
        <v/>
      </c>
      <c r="P34" s="27" t="str">
        <f t="shared" si="5"/>
        <v/>
      </c>
      <c r="Q34" s="27" t="str">
        <f t="shared" si="6"/>
        <v/>
      </c>
      <c r="R34" s="30" t="str">
        <f t="shared" si="7"/>
        <v/>
      </c>
      <c r="S34" s="28" t="str">
        <f t="shared" si="8"/>
        <v/>
      </c>
      <c r="T34" s="28" t="str">
        <f t="shared" si="9"/>
        <v/>
      </c>
      <c r="U34" s="28" t="str">
        <f t="shared" si="10"/>
        <v/>
      </c>
      <c r="V34" s="41" t="str">
        <f t="shared" si="11"/>
        <v/>
      </c>
      <c r="W34" s="41" t="str">
        <f t="shared" si="12"/>
        <v/>
      </c>
      <c r="X34" s="43"/>
    </row>
    <row r="35" spans="1:24" x14ac:dyDescent="0.45">
      <c r="A35" s="37">
        <v>30</v>
      </c>
      <c r="B35" s="38">
        <f t="shared" si="0"/>
        <v>46230</v>
      </c>
      <c r="C35" s="39">
        <v>6</v>
      </c>
      <c r="D35" s="39"/>
      <c r="E35" s="39"/>
      <c r="F35" s="40"/>
      <c r="G35" s="40"/>
      <c r="H35" s="40"/>
      <c r="I35" s="40"/>
      <c r="J35" s="39"/>
      <c r="K35" s="40"/>
      <c r="L35" s="25" t="str">
        <f t="shared" si="1"/>
        <v/>
      </c>
      <c r="M35" s="25" t="str">
        <f t="shared" si="2"/>
        <v/>
      </c>
      <c r="N35" s="25" t="str">
        <f t="shared" si="3"/>
        <v/>
      </c>
      <c r="O35" s="27" t="str">
        <f t="shared" si="4"/>
        <v/>
      </c>
      <c r="P35" s="27" t="str">
        <f t="shared" si="5"/>
        <v/>
      </c>
      <c r="Q35" s="27" t="str">
        <f t="shared" si="6"/>
        <v/>
      </c>
      <c r="R35" s="30" t="str">
        <f t="shared" si="7"/>
        <v/>
      </c>
      <c r="S35" s="28" t="str">
        <f t="shared" si="8"/>
        <v/>
      </c>
      <c r="T35" s="28" t="str">
        <f t="shared" si="9"/>
        <v/>
      </c>
      <c r="U35" s="28" t="str">
        <f t="shared" si="10"/>
        <v/>
      </c>
      <c r="V35" s="41" t="str">
        <f t="shared" si="11"/>
        <v/>
      </c>
      <c r="W35" s="41" t="str">
        <f t="shared" si="12"/>
        <v/>
      </c>
      <c r="X35" s="43"/>
    </row>
    <row r="36" spans="1:24" x14ac:dyDescent="0.45">
      <c r="A36" s="37">
        <v>31</v>
      </c>
      <c r="B36" s="38">
        <f t="shared" si="0"/>
        <v>46237</v>
      </c>
      <c r="C36" s="39">
        <v>6</v>
      </c>
      <c r="D36" s="39"/>
      <c r="E36" s="39"/>
      <c r="F36" s="40"/>
      <c r="G36" s="40"/>
      <c r="H36" s="40"/>
      <c r="I36" s="40"/>
      <c r="J36" s="39"/>
      <c r="K36" s="40"/>
      <c r="L36" s="25" t="str">
        <f t="shared" si="1"/>
        <v/>
      </c>
      <c r="M36" s="25" t="str">
        <f t="shared" si="2"/>
        <v/>
      </c>
      <c r="N36" s="25" t="str">
        <f t="shared" si="3"/>
        <v/>
      </c>
      <c r="O36" s="27" t="str">
        <f t="shared" si="4"/>
        <v/>
      </c>
      <c r="P36" s="27" t="str">
        <f t="shared" si="5"/>
        <v/>
      </c>
      <c r="Q36" s="27" t="str">
        <f t="shared" si="6"/>
        <v/>
      </c>
      <c r="R36" s="30" t="str">
        <f t="shared" si="7"/>
        <v/>
      </c>
      <c r="S36" s="28" t="str">
        <f t="shared" si="8"/>
        <v/>
      </c>
      <c r="T36" s="28" t="str">
        <f t="shared" si="9"/>
        <v/>
      </c>
      <c r="U36" s="28" t="str">
        <f t="shared" si="10"/>
        <v/>
      </c>
      <c r="V36" s="41" t="str">
        <f t="shared" si="11"/>
        <v/>
      </c>
      <c r="W36" s="41" t="str">
        <f t="shared" si="12"/>
        <v/>
      </c>
      <c r="X36" s="43"/>
    </row>
    <row r="37" spans="1:24" x14ac:dyDescent="0.45">
      <c r="A37" s="37">
        <v>32</v>
      </c>
      <c r="B37" s="38">
        <f t="shared" si="0"/>
        <v>46244</v>
      </c>
      <c r="C37" s="39">
        <v>6</v>
      </c>
      <c r="D37" s="39"/>
      <c r="E37" s="39"/>
      <c r="F37" s="40"/>
      <c r="G37" s="40"/>
      <c r="H37" s="40"/>
      <c r="I37" s="40"/>
      <c r="J37" s="39"/>
      <c r="K37" s="40"/>
      <c r="L37" s="25" t="str">
        <f t="shared" si="1"/>
        <v/>
      </c>
      <c r="M37" s="25" t="str">
        <f t="shared" si="2"/>
        <v/>
      </c>
      <c r="N37" s="25" t="str">
        <f t="shared" si="3"/>
        <v/>
      </c>
      <c r="O37" s="27" t="str">
        <f t="shared" si="4"/>
        <v/>
      </c>
      <c r="P37" s="27" t="str">
        <f t="shared" si="5"/>
        <v/>
      </c>
      <c r="Q37" s="27" t="str">
        <f t="shared" si="6"/>
        <v/>
      </c>
      <c r="R37" s="30" t="str">
        <f t="shared" si="7"/>
        <v/>
      </c>
      <c r="S37" s="28" t="str">
        <f t="shared" si="8"/>
        <v/>
      </c>
      <c r="T37" s="28" t="str">
        <f t="shared" si="9"/>
        <v/>
      </c>
      <c r="U37" s="28" t="str">
        <f t="shared" si="10"/>
        <v/>
      </c>
      <c r="V37" s="41" t="str">
        <f t="shared" si="11"/>
        <v/>
      </c>
      <c r="W37" s="41" t="str">
        <f t="shared" si="12"/>
        <v/>
      </c>
      <c r="X37" s="43"/>
    </row>
    <row r="38" spans="1:24" x14ac:dyDescent="0.45">
      <c r="A38" s="37">
        <v>33</v>
      </c>
      <c r="B38" s="38">
        <f t="shared" ref="B38:B69" si="13">$D$2+7*(A38-1)</f>
        <v>46251</v>
      </c>
      <c r="C38" s="39">
        <v>6</v>
      </c>
      <c r="D38" s="39"/>
      <c r="E38" s="39"/>
      <c r="F38" s="40"/>
      <c r="G38" s="40"/>
      <c r="H38" s="40"/>
      <c r="I38" s="40"/>
      <c r="J38" s="39"/>
      <c r="K38" s="40"/>
      <c r="L38" s="25" t="str">
        <f t="shared" ref="L38:L57" si="14">IF(OR(D38="",C38=0),"",D38/C38)</f>
        <v/>
      </c>
      <c r="M38" s="25" t="str">
        <f t="shared" ref="M38:M57" si="15">IF(OR(E38="",C38=0),"",E38/C38)</f>
        <v/>
      </c>
      <c r="N38" s="25" t="str">
        <f t="shared" ref="N38:N57" si="16">IF(OR(AND(D38="",E38=""),C38=0),"",(D38+E38)/C38)</f>
        <v/>
      </c>
      <c r="O38" s="27" t="str">
        <f t="shared" ref="O38:O57" si="17">IF(OR(F38="",N(D38)=0),"",F38/D38)</f>
        <v/>
      </c>
      <c r="P38" s="27" t="str">
        <f t="shared" ref="P38:P57" si="18">IF(OR(G38="",N(E38)=0),"",G38/E38)</f>
        <v/>
      </c>
      <c r="Q38" s="27" t="str">
        <f t="shared" ref="Q38:Q57" si="19">IF(N(D38)+N(E38)=0,"",(N(F38)+N(G38))/(N(D38)+N(E38)))</f>
        <v/>
      </c>
      <c r="R38" s="30" t="str">
        <f t="shared" ref="R38:R57" si="20">IF(AND(F38="",G38=""),"",N(F38)+N(G38))</f>
        <v/>
      </c>
      <c r="S38" s="28" t="str">
        <f t="shared" ref="S38:S57" si="21">IF(OR(N(F38)=0,H38=""),"",(F38-H38)/F38)</f>
        <v/>
      </c>
      <c r="T38" s="28" t="str">
        <f t="shared" ref="T38:T57" si="22">IF(OR(N(G38)=0,I38=""),"",(G38-I38)/G38)</f>
        <v/>
      </c>
      <c r="U38" s="28" t="str">
        <f t="shared" ref="U38:U57" si="23">IF(OR(N(R38)=0,AND(H38="",I38="")),"",(R38-N(H38)-N(I38))/R38)</f>
        <v/>
      </c>
      <c r="V38" s="41" t="str">
        <f t="shared" ref="V38:V57" si="24">IF(OR(N(J38)=0,N(D38)+N(E38)=0),"",(N(D38)+N(E38))/J38-1)</f>
        <v/>
      </c>
      <c r="W38" s="41" t="str">
        <f t="shared" ref="W38:W57" si="25">IF(OR(N(K38)=0,N(R38)=0),"",R38/K38-1)</f>
        <v/>
      </c>
      <c r="X38" s="43"/>
    </row>
    <row r="39" spans="1:24" x14ac:dyDescent="0.45">
      <c r="A39" s="37">
        <v>34</v>
      </c>
      <c r="B39" s="38">
        <f t="shared" si="13"/>
        <v>46258</v>
      </c>
      <c r="C39" s="39">
        <v>6</v>
      </c>
      <c r="D39" s="39"/>
      <c r="E39" s="39"/>
      <c r="F39" s="40"/>
      <c r="G39" s="40"/>
      <c r="H39" s="40"/>
      <c r="I39" s="40"/>
      <c r="J39" s="39"/>
      <c r="K39" s="40"/>
      <c r="L39" s="25" t="str">
        <f t="shared" si="14"/>
        <v/>
      </c>
      <c r="M39" s="25" t="str">
        <f t="shared" si="15"/>
        <v/>
      </c>
      <c r="N39" s="25" t="str">
        <f t="shared" si="16"/>
        <v/>
      </c>
      <c r="O39" s="27" t="str">
        <f t="shared" si="17"/>
        <v/>
      </c>
      <c r="P39" s="27" t="str">
        <f t="shared" si="18"/>
        <v/>
      </c>
      <c r="Q39" s="27" t="str">
        <f t="shared" si="19"/>
        <v/>
      </c>
      <c r="R39" s="30" t="str">
        <f t="shared" si="20"/>
        <v/>
      </c>
      <c r="S39" s="28" t="str">
        <f t="shared" si="21"/>
        <v/>
      </c>
      <c r="T39" s="28" t="str">
        <f t="shared" si="22"/>
        <v/>
      </c>
      <c r="U39" s="28" t="str">
        <f t="shared" si="23"/>
        <v/>
      </c>
      <c r="V39" s="41" t="str">
        <f t="shared" si="24"/>
        <v/>
      </c>
      <c r="W39" s="41" t="str">
        <f t="shared" si="25"/>
        <v/>
      </c>
      <c r="X39" s="43"/>
    </row>
    <row r="40" spans="1:24" x14ac:dyDescent="0.45">
      <c r="A40" s="37">
        <v>35</v>
      </c>
      <c r="B40" s="38">
        <f t="shared" si="13"/>
        <v>46265</v>
      </c>
      <c r="C40" s="39">
        <v>6</v>
      </c>
      <c r="D40" s="39"/>
      <c r="E40" s="39"/>
      <c r="F40" s="40"/>
      <c r="G40" s="40"/>
      <c r="H40" s="40"/>
      <c r="I40" s="40"/>
      <c r="J40" s="39"/>
      <c r="K40" s="40"/>
      <c r="L40" s="25" t="str">
        <f t="shared" si="14"/>
        <v/>
      </c>
      <c r="M40" s="25" t="str">
        <f t="shared" si="15"/>
        <v/>
      </c>
      <c r="N40" s="25" t="str">
        <f t="shared" si="16"/>
        <v/>
      </c>
      <c r="O40" s="27" t="str">
        <f t="shared" si="17"/>
        <v/>
      </c>
      <c r="P40" s="27" t="str">
        <f t="shared" si="18"/>
        <v/>
      </c>
      <c r="Q40" s="27" t="str">
        <f t="shared" si="19"/>
        <v/>
      </c>
      <c r="R40" s="30" t="str">
        <f t="shared" si="20"/>
        <v/>
      </c>
      <c r="S40" s="28" t="str">
        <f t="shared" si="21"/>
        <v/>
      </c>
      <c r="T40" s="28" t="str">
        <f t="shared" si="22"/>
        <v/>
      </c>
      <c r="U40" s="28" t="str">
        <f t="shared" si="23"/>
        <v/>
      </c>
      <c r="V40" s="41" t="str">
        <f t="shared" si="24"/>
        <v/>
      </c>
      <c r="W40" s="41" t="str">
        <f t="shared" si="25"/>
        <v/>
      </c>
      <c r="X40" s="43"/>
    </row>
    <row r="41" spans="1:24" x14ac:dyDescent="0.45">
      <c r="A41" s="37">
        <v>36</v>
      </c>
      <c r="B41" s="38">
        <f t="shared" si="13"/>
        <v>46272</v>
      </c>
      <c r="C41" s="39">
        <v>6</v>
      </c>
      <c r="D41" s="39"/>
      <c r="E41" s="39"/>
      <c r="F41" s="40"/>
      <c r="G41" s="40"/>
      <c r="H41" s="40"/>
      <c r="I41" s="40"/>
      <c r="J41" s="39"/>
      <c r="K41" s="40"/>
      <c r="L41" s="25" t="str">
        <f t="shared" si="14"/>
        <v/>
      </c>
      <c r="M41" s="25" t="str">
        <f t="shared" si="15"/>
        <v/>
      </c>
      <c r="N41" s="25" t="str">
        <f t="shared" si="16"/>
        <v/>
      </c>
      <c r="O41" s="27" t="str">
        <f t="shared" si="17"/>
        <v/>
      </c>
      <c r="P41" s="27" t="str">
        <f t="shared" si="18"/>
        <v/>
      </c>
      <c r="Q41" s="27" t="str">
        <f t="shared" si="19"/>
        <v/>
      </c>
      <c r="R41" s="30" t="str">
        <f t="shared" si="20"/>
        <v/>
      </c>
      <c r="S41" s="28" t="str">
        <f t="shared" si="21"/>
        <v/>
      </c>
      <c r="T41" s="28" t="str">
        <f t="shared" si="22"/>
        <v/>
      </c>
      <c r="U41" s="28" t="str">
        <f t="shared" si="23"/>
        <v/>
      </c>
      <c r="V41" s="41" t="str">
        <f t="shared" si="24"/>
        <v/>
      </c>
      <c r="W41" s="41" t="str">
        <f t="shared" si="25"/>
        <v/>
      </c>
      <c r="X41" s="43"/>
    </row>
    <row r="42" spans="1:24" x14ac:dyDescent="0.45">
      <c r="A42" s="37">
        <v>37</v>
      </c>
      <c r="B42" s="38">
        <f t="shared" si="13"/>
        <v>46279</v>
      </c>
      <c r="C42" s="39">
        <v>6</v>
      </c>
      <c r="D42" s="39"/>
      <c r="E42" s="39"/>
      <c r="F42" s="40"/>
      <c r="G42" s="40"/>
      <c r="H42" s="40"/>
      <c r="I42" s="40"/>
      <c r="J42" s="39"/>
      <c r="K42" s="40"/>
      <c r="L42" s="25" t="str">
        <f t="shared" si="14"/>
        <v/>
      </c>
      <c r="M42" s="25" t="str">
        <f t="shared" si="15"/>
        <v/>
      </c>
      <c r="N42" s="25" t="str">
        <f t="shared" si="16"/>
        <v/>
      </c>
      <c r="O42" s="27" t="str">
        <f t="shared" si="17"/>
        <v/>
      </c>
      <c r="P42" s="27" t="str">
        <f t="shared" si="18"/>
        <v/>
      </c>
      <c r="Q42" s="27" t="str">
        <f t="shared" si="19"/>
        <v/>
      </c>
      <c r="R42" s="30" t="str">
        <f t="shared" si="20"/>
        <v/>
      </c>
      <c r="S42" s="28" t="str">
        <f t="shared" si="21"/>
        <v/>
      </c>
      <c r="T42" s="28" t="str">
        <f t="shared" si="22"/>
        <v/>
      </c>
      <c r="U42" s="28" t="str">
        <f t="shared" si="23"/>
        <v/>
      </c>
      <c r="V42" s="41" t="str">
        <f t="shared" si="24"/>
        <v/>
      </c>
      <c r="W42" s="41" t="str">
        <f t="shared" si="25"/>
        <v/>
      </c>
      <c r="X42" s="43"/>
    </row>
    <row r="43" spans="1:24" x14ac:dyDescent="0.45">
      <c r="A43" s="37">
        <v>38</v>
      </c>
      <c r="B43" s="38">
        <f t="shared" si="13"/>
        <v>46286</v>
      </c>
      <c r="C43" s="39">
        <v>6</v>
      </c>
      <c r="D43" s="39"/>
      <c r="E43" s="39"/>
      <c r="F43" s="40"/>
      <c r="G43" s="40"/>
      <c r="H43" s="40"/>
      <c r="I43" s="40"/>
      <c r="J43" s="39"/>
      <c r="K43" s="40"/>
      <c r="L43" s="25" t="str">
        <f t="shared" si="14"/>
        <v/>
      </c>
      <c r="M43" s="25" t="str">
        <f t="shared" si="15"/>
        <v/>
      </c>
      <c r="N43" s="25" t="str">
        <f t="shared" si="16"/>
        <v/>
      </c>
      <c r="O43" s="27" t="str">
        <f t="shared" si="17"/>
        <v/>
      </c>
      <c r="P43" s="27" t="str">
        <f t="shared" si="18"/>
        <v/>
      </c>
      <c r="Q43" s="27" t="str">
        <f t="shared" si="19"/>
        <v/>
      </c>
      <c r="R43" s="30" t="str">
        <f t="shared" si="20"/>
        <v/>
      </c>
      <c r="S43" s="28" t="str">
        <f t="shared" si="21"/>
        <v/>
      </c>
      <c r="T43" s="28" t="str">
        <f t="shared" si="22"/>
        <v/>
      </c>
      <c r="U43" s="28" t="str">
        <f t="shared" si="23"/>
        <v/>
      </c>
      <c r="V43" s="41" t="str">
        <f t="shared" si="24"/>
        <v/>
      </c>
      <c r="W43" s="41" t="str">
        <f t="shared" si="25"/>
        <v/>
      </c>
      <c r="X43" s="43"/>
    </row>
    <row r="44" spans="1:24" x14ac:dyDescent="0.45">
      <c r="A44" s="37">
        <v>39</v>
      </c>
      <c r="B44" s="38">
        <f t="shared" si="13"/>
        <v>46293</v>
      </c>
      <c r="C44" s="39">
        <v>6</v>
      </c>
      <c r="D44" s="39"/>
      <c r="E44" s="39"/>
      <c r="F44" s="40"/>
      <c r="G44" s="40"/>
      <c r="H44" s="40"/>
      <c r="I44" s="40"/>
      <c r="J44" s="39"/>
      <c r="K44" s="40"/>
      <c r="L44" s="25" t="str">
        <f t="shared" si="14"/>
        <v/>
      </c>
      <c r="M44" s="25" t="str">
        <f t="shared" si="15"/>
        <v/>
      </c>
      <c r="N44" s="25" t="str">
        <f t="shared" si="16"/>
        <v/>
      </c>
      <c r="O44" s="27" t="str">
        <f t="shared" si="17"/>
        <v/>
      </c>
      <c r="P44" s="27" t="str">
        <f t="shared" si="18"/>
        <v/>
      </c>
      <c r="Q44" s="27" t="str">
        <f t="shared" si="19"/>
        <v/>
      </c>
      <c r="R44" s="30" t="str">
        <f t="shared" si="20"/>
        <v/>
      </c>
      <c r="S44" s="28" t="str">
        <f t="shared" si="21"/>
        <v/>
      </c>
      <c r="T44" s="28" t="str">
        <f t="shared" si="22"/>
        <v/>
      </c>
      <c r="U44" s="28" t="str">
        <f t="shared" si="23"/>
        <v/>
      </c>
      <c r="V44" s="41" t="str">
        <f t="shared" si="24"/>
        <v/>
      </c>
      <c r="W44" s="41" t="str">
        <f t="shared" si="25"/>
        <v/>
      </c>
      <c r="X44" s="43"/>
    </row>
    <row r="45" spans="1:24" x14ac:dyDescent="0.45">
      <c r="A45" s="37">
        <v>40</v>
      </c>
      <c r="B45" s="38">
        <f t="shared" si="13"/>
        <v>46300</v>
      </c>
      <c r="C45" s="39">
        <v>6</v>
      </c>
      <c r="D45" s="39"/>
      <c r="E45" s="39"/>
      <c r="F45" s="40"/>
      <c r="G45" s="40"/>
      <c r="H45" s="40"/>
      <c r="I45" s="40"/>
      <c r="J45" s="39"/>
      <c r="K45" s="40"/>
      <c r="L45" s="25" t="str">
        <f t="shared" si="14"/>
        <v/>
      </c>
      <c r="M45" s="25" t="str">
        <f t="shared" si="15"/>
        <v/>
      </c>
      <c r="N45" s="25" t="str">
        <f t="shared" si="16"/>
        <v/>
      </c>
      <c r="O45" s="27" t="str">
        <f t="shared" si="17"/>
        <v/>
      </c>
      <c r="P45" s="27" t="str">
        <f t="shared" si="18"/>
        <v/>
      </c>
      <c r="Q45" s="27" t="str">
        <f t="shared" si="19"/>
        <v/>
      </c>
      <c r="R45" s="30" t="str">
        <f t="shared" si="20"/>
        <v/>
      </c>
      <c r="S45" s="28" t="str">
        <f t="shared" si="21"/>
        <v/>
      </c>
      <c r="T45" s="28" t="str">
        <f t="shared" si="22"/>
        <v/>
      </c>
      <c r="U45" s="28" t="str">
        <f t="shared" si="23"/>
        <v/>
      </c>
      <c r="V45" s="41" t="str">
        <f t="shared" si="24"/>
        <v/>
      </c>
      <c r="W45" s="41" t="str">
        <f t="shared" si="25"/>
        <v/>
      </c>
      <c r="X45" s="43"/>
    </row>
    <row r="46" spans="1:24" x14ac:dyDescent="0.45">
      <c r="A46" s="37">
        <v>41</v>
      </c>
      <c r="B46" s="38">
        <f t="shared" si="13"/>
        <v>46307</v>
      </c>
      <c r="C46" s="39">
        <v>6</v>
      </c>
      <c r="D46" s="39"/>
      <c r="E46" s="39"/>
      <c r="F46" s="40"/>
      <c r="G46" s="40"/>
      <c r="H46" s="40"/>
      <c r="I46" s="40"/>
      <c r="J46" s="39"/>
      <c r="K46" s="40"/>
      <c r="L46" s="25" t="str">
        <f t="shared" si="14"/>
        <v/>
      </c>
      <c r="M46" s="25" t="str">
        <f t="shared" si="15"/>
        <v/>
      </c>
      <c r="N46" s="25" t="str">
        <f t="shared" si="16"/>
        <v/>
      </c>
      <c r="O46" s="27" t="str">
        <f t="shared" si="17"/>
        <v/>
      </c>
      <c r="P46" s="27" t="str">
        <f t="shared" si="18"/>
        <v/>
      </c>
      <c r="Q46" s="27" t="str">
        <f t="shared" si="19"/>
        <v/>
      </c>
      <c r="R46" s="30" t="str">
        <f t="shared" si="20"/>
        <v/>
      </c>
      <c r="S46" s="28" t="str">
        <f t="shared" si="21"/>
        <v/>
      </c>
      <c r="T46" s="28" t="str">
        <f t="shared" si="22"/>
        <v/>
      </c>
      <c r="U46" s="28" t="str">
        <f t="shared" si="23"/>
        <v/>
      </c>
      <c r="V46" s="41" t="str">
        <f t="shared" si="24"/>
        <v/>
      </c>
      <c r="W46" s="41" t="str">
        <f t="shared" si="25"/>
        <v/>
      </c>
      <c r="X46" s="43"/>
    </row>
    <row r="47" spans="1:24" x14ac:dyDescent="0.45">
      <c r="A47" s="37">
        <v>42</v>
      </c>
      <c r="B47" s="38">
        <f t="shared" si="13"/>
        <v>46314</v>
      </c>
      <c r="C47" s="39">
        <v>6</v>
      </c>
      <c r="D47" s="39"/>
      <c r="E47" s="39"/>
      <c r="F47" s="40"/>
      <c r="G47" s="40"/>
      <c r="H47" s="40"/>
      <c r="I47" s="40"/>
      <c r="J47" s="39"/>
      <c r="K47" s="40"/>
      <c r="L47" s="25" t="str">
        <f t="shared" si="14"/>
        <v/>
      </c>
      <c r="M47" s="25" t="str">
        <f t="shared" si="15"/>
        <v/>
      </c>
      <c r="N47" s="25" t="str">
        <f t="shared" si="16"/>
        <v/>
      </c>
      <c r="O47" s="27" t="str">
        <f t="shared" si="17"/>
        <v/>
      </c>
      <c r="P47" s="27" t="str">
        <f t="shared" si="18"/>
        <v/>
      </c>
      <c r="Q47" s="27" t="str">
        <f t="shared" si="19"/>
        <v/>
      </c>
      <c r="R47" s="30" t="str">
        <f t="shared" si="20"/>
        <v/>
      </c>
      <c r="S47" s="28" t="str">
        <f t="shared" si="21"/>
        <v/>
      </c>
      <c r="T47" s="28" t="str">
        <f t="shared" si="22"/>
        <v/>
      </c>
      <c r="U47" s="28" t="str">
        <f t="shared" si="23"/>
        <v/>
      </c>
      <c r="V47" s="41" t="str">
        <f t="shared" si="24"/>
        <v/>
      </c>
      <c r="W47" s="41" t="str">
        <f t="shared" si="25"/>
        <v/>
      </c>
      <c r="X47" s="43"/>
    </row>
    <row r="48" spans="1:24" x14ac:dyDescent="0.45">
      <c r="A48" s="37">
        <v>43</v>
      </c>
      <c r="B48" s="38">
        <f t="shared" si="13"/>
        <v>46321</v>
      </c>
      <c r="C48" s="39">
        <v>6</v>
      </c>
      <c r="D48" s="39"/>
      <c r="E48" s="39"/>
      <c r="F48" s="40"/>
      <c r="G48" s="40"/>
      <c r="H48" s="40"/>
      <c r="I48" s="40"/>
      <c r="J48" s="39"/>
      <c r="K48" s="40"/>
      <c r="L48" s="25" t="str">
        <f t="shared" si="14"/>
        <v/>
      </c>
      <c r="M48" s="25" t="str">
        <f t="shared" si="15"/>
        <v/>
      </c>
      <c r="N48" s="25" t="str">
        <f t="shared" si="16"/>
        <v/>
      </c>
      <c r="O48" s="27" t="str">
        <f t="shared" si="17"/>
        <v/>
      </c>
      <c r="P48" s="27" t="str">
        <f t="shared" si="18"/>
        <v/>
      </c>
      <c r="Q48" s="27" t="str">
        <f t="shared" si="19"/>
        <v/>
      </c>
      <c r="R48" s="30" t="str">
        <f t="shared" si="20"/>
        <v/>
      </c>
      <c r="S48" s="28" t="str">
        <f t="shared" si="21"/>
        <v/>
      </c>
      <c r="T48" s="28" t="str">
        <f t="shared" si="22"/>
        <v/>
      </c>
      <c r="U48" s="28" t="str">
        <f t="shared" si="23"/>
        <v/>
      </c>
      <c r="V48" s="41" t="str">
        <f t="shared" si="24"/>
        <v/>
      </c>
      <c r="W48" s="41" t="str">
        <f t="shared" si="25"/>
        <v/>
      </c>
      <c r="X48" s="43"/>
    </row>
    <row r="49" spans="1:24" x14ac:dyDescent="0.45">
      <c r="A49" s="37">
        <v>44</v>
      </c>
      <c r="B49" s="38">
        <f t="shared" si="13"/>
        <v>46328</v>
      </c>
      <c r="C49" s="39">
        <v>6</v>
      </c>
      <c r="D49" s="39"/>
      <c r="E49" s="39"/>
      <c r="F49" s="40"/>
      <c r="G49" s="40"/>
      <c r="H49" s="40"/>
      <c r="I49" s="40"/>
      <c r="J49" s="39"/>
      <c r="K49" s="40"/>
      <c r="L49" s="25" t="str">
        <f t="shared" si="14"/>
        <v/>
      </c>
      <c r="M49" s="25" t="str">
        <f t="shared" si="15"/>
        <v/>
      </c>
      <c r="N49" s="25" t="str">
        <f t="shared" si="16"/>
        <v/>
      </c>
      <c r="O49" s="27" t="str">
        <f t="shared" si="17"/>
        <v/>
      </c>
      <c r="P49" s="27" t="str">
        <f t="shared" si="18"/>
        <v/>
      </c>
      <c r="Q49" s="27" t="str">
        <f t="shared" si="19"/>
        <v/>
      </c>
      <c r="R49" s="30" t="str">
        <f t="shared" si="20"/>
        <v/>
      </c>
      <c r="S49" s="28" t="str">
        <f t="shared" si="21"/>
        <v/>
      </c>
      <c r="T49" s="28" t="str">
        <f t="shared" si="22"/>
        <v/>
      </c>
      <c r="U49" s="28" t="str">
        <f t="shared" si="23"/>
        <v/>
      </c>
      <c r="V49" s="41" t="str">
        <f t="shared" si="24"/>
        <v/>
      </c>
      <c r="W49" s="41" t="str">
        <f t="shared" si="25"/>
        <v/>
      </c>
      <c r="X49" s="43"/>
    </row>
    <row r="50" spans="1:24" x14ac:dyDescent="0.45">
      <c r="A50" s="37">
        <v>45</v>
      </c>
      <c r="B50" s="38">
        <f t="shared" si="13"/>
        <v>46335</v>
      </c>
      <c r="C50" s="39">
        <v>6</v>
      </c>
      <c r="D50" s="39"/>
      <c r="E50" s="39"/>
      <c r="F50" s="40"/>
      <c r="G50" s="40"/>
      <c r="H50" s="40"/>
      <c r="I50" s="40"/>
      <c r="J50" s="39"/>
      <c r="K50" s="40"/>
      <c r="L50" s="25" t="str">
        <f t="shared" si="14"/>
        <v/>
      </c>
      <c r="M50" s="25" t="str">
        <f t="shared" si="15"/>
        <v/>
      </c>
      <c r="N50" s="25" t="str">
        <f t="shared" si="16"/>
        <v/>
      </c>
      <c r="O50" s="27" t="str">
        <f t="shared" si="17"/>
        <v/>
      </c>
      <c r="P50" s="27" t="str">
        <f t="shared" si="18"/>
        <v/>
      </c>
      <c r="Q50" s="27" t="str">
        <f t="shared" si="19"/>
        <v/>
      </c>
      <c r="R50" s="30" t="str">
        <f t="shared" si="20"/>
        <v/>
      </c>
      <c r="S50" s="28" t="str">
        <f t="shared" si="21"/>
        <v/>
      </c>
      <c r="T50" s="28" t="str">
        <f t="shared" si="22"/>
        <v/>
      </c>
      <c r="U50" s="28" t="str">
        <f t="shared" si="23"/>
        <v/>
      </c>
      <c r="V50" s="41" t="str">
        <f t="shared" si="24"/>
        <v/>
      </c>
      <c r="W50" s="41" t="str">
        <f t="shared" si="25"/>
        <v/>
      </c>
      <c r="X50" s="43"/>
    </row>
    <row r="51" spans="1:24" x14ac:dyDescent="0.45">
      <c r="A51" s="37">
        <v>46</v>
      </c>
      <c r="B51" s="38">
        <f t="shared" si="13"/>
        <v>46342</v>
      </c>
      <c r="C51" s="39">
        <v>6</v>
      </c>
      <c r="D51" s="39"/>
      <c r="E51" s="39"/>
      <c r="F51" s="40"/>
      <c r="G51" s="40"/>
      <c r="H51" s="40"/>
      <c r="I51" s="40"/>
      <c r="J51" s="39"/>
      <c r="K51" s="40"/>
      <c r="L51" s="25" t="str">
        <f t="shared" si="14"/>
        <v/>
      </c>
      <c r="M51" s="25" t="str">
        <f t="shared" si="15"/>
        <v/>
      </c>
      <c r="N51" s="25" t="str">
        <f t="shared" si="16"/>
        <v/>
      </c>
      <c r="O51" s="27" t="str">
        <f t="shared" si="17"/>
        <v/>
      </c>
      <c r="P51" s="27" t="str">
        <f t="shared" si="18"/>
        <v/>
      </c>
      <c r="Q51" s="27" t="str">
        <f t="shared" si="19"/>
        <v/>
      </c>
      <c r="R51" s="30" t="str">
        <f t="shared" si="20"/>
        <v/>
      </c>
      <c r="S51" s="28" t="str">
        <f t="shared" si="21"/>
        <v/>
      </c>
      <c r="T51" s="28" t="str">
        <f t="shared" si="22"/>
        <v/>
      </c>
      <c r="U51" s="28" t="str">
        <f t="shared" si="23"/>
        <v/>
      </c>
      <c r="V51" s="41" t="str">
        <f t="shared" si="24"/>
        <v/>
      </c>
      <c r="W51" s="41" t="str">
        <f t="shared" si="25"/>
        <v/>
      </c>
      <c r="X51" s="43"/>
    </row>
    <row r="52" spans="1:24" x14ac:dyDescent="0.45">
      <c r="A52" s="37">
        <v>47</v>
      </c>
      <c r="B52" s="38">
        <f t="shared" si="13"/>
        <v>46349</v>
      </c>
      <c r="C52" s="39">
        <v>6</v>
      </c>
      <c r="D52" s="39"/>
      <c r="E52" s="39"/>
      <c r="F52" s="40"/>
      <c r="G52" s="40"/>
      <c r="H52" s="40"/>
      <c r="I52" s="40"/>
      <c r="J52" s="39"/>
      <c r="K52" s="40"/>
      <c r="L52" s="25" t="str">
        <f t="shared" si="14"/>
        <v/>
      </c>
      <c r="M52" s="25" t="str">
        <f t="shared" si="15"/>
        <v/>
      </c>
      <c r="N52" s="25" t="str">
        <f t="shared" si="16"/>
        <v/>
      </c>
      <c r="O52" s="27" t="str">
        <f t="shared" si="17"/>
        <v/>
      </c>
      <c r="P52" s="27" t="str">
        <f t="shared" si="18"/>
        <v/>
      </c>
      <c r="Q52" s="27" t="str">
        <f t="shared" si="19"/>
        <v/>
      </c>
      <c r="R52" s="30" t="str">
        <f t="shared" si="20"/>
        <v/>
      </c>
      <c r="S52" s="28" t="str">
        <f t="shared" si="21"/>
        <v/>
      </c>
      <c r="T52" s="28" t="str">
        <f t="shared" si="22"/>
        <v/>
      </c>
      <c r="U52" s="28" t="str">
        <f t="shared" si="23"/>
        <v/>
      </c>
      <c r="V52" s="41" t="str">
        <f t="shared" si="24"/>
        <v/>
      </c>
      <c r="W52" s="41" t="str">
        <f t="shared" si="25"/>
        <v/>
      </c>
      <c r="X52" s="43"/>
    </row>
    <row r="53" spans="1:24" x14ac:dyDescent="0.45">
      <c r="A53" s="37">
        <v>48</v>
      </c>
      <c r="B53" s="38">
        <f t="shared" si="13"/>
        <v>46356</v>
      </c>
      <c r="C53" s="39">
        <v>6</v>
      </c>
      <c r="D53" s="39"/>
      <c r="E53" s="39"/>
      <c r="F53" s="40"/>
      <c r="G53" s="40"/>
      <c r="H53" s="40"/>
      <c r="I53" s="40"/>
      <c r="J53" s="39"/>
      <c r="K53" s="40"/>
      <c r="L53" s="25" t="str">
        <f t="shared" si="14"/>
        <v/>
      </c>
      <c r="M53" s="25" t="str">
        <f t="shared" si="15"/>
        <v/>
      </c>
      <c r="N53" s="25" t="str">
        <f t="shared" si="16"/>
        <v/>
      </c>
      <c r="O53" s="27" t="str">
        <f t="shared" si="17"/>
        <v/>
      </c>
      <c r="P53" s="27" t="str">
        <f t="shared" si="18"/>
        <v/>
      </c>
      <c r="Q53" s="27" t="str">
        <f t="shared" si="19"/>
        <v/>
      </c>
      <c r="R53" s="30" t="str">
        <f t="shared" si="20"/>
        <v/>
      </c>
      <c r="S53" s="28" t="str">
        <f t="shared" si="21"/>
        <v/>
      </c>
      <c r="T53" s="28" t="str">
        <f t="shared" si="22"/>
        <v/>
      </c>
      <c r="U53" s="28" t="str">
        <f t="shared" si="23"/>
        <v/>
      </c>
      <c r="V53" s="41" t="str">
        <f t="shared" si="24"/>
        <v/>
      </c>
      <c r="W53" s="41" t="str">
        <f t="shared" si="25"/>
        <v/>
      </c>
      <c r="X53" s="43"/>
    </row>
    <row r="54" spans="1:24" x14ac:dyDescent="0.45">
      <c r="A54" s="37">
        <v>49</v>
      </c>
      <c r="B54" s="38">
        <f t="shared" si="13"/>
        <v>46363</v>
      </c>
      <c r="C54" s="39">
        <v>6</v>
      </c>
      <c r="D54" s="39"/>
      <c r="E54" s="39"/>
      <c r="F54" s="40"/>
      <c r="G54" s="40"/>
      <c r="H54" s="40"/>
      <c r="I54" s="40"/>
      <c r="J54" s="39"/>
      <c r="K54" s="40"/>
      <c r="L54" s="25" t="str">
        <f t="shared" si="14"/>
        <v/>
      </c>
      <c r="M54" s="25" t="str">
        <f t="shared" si="15"/>
        <v/>
      </c>
      <c r="N54" s="25" t="str">
        <f t="shared" si="16"/>
        <v/>
      </c>
      <c r="O54" s="27" t="str">
        <f t="shared" si="17"/>
        <v/>
      </c>
      <c r="P54" s="27" t="str">
        <f t="shared" si="18"/>
        <v/>
      </c>
      <c r="Q54" s="27" t="str">
        <f t="shared" si="19"/>
        <v/>
      </c>
      <c r="R54" s="30" t="str">
        <f t="shared" si="20"/>
        <v/>
      </c>
      <c r="S54" s="28" t="str">
        <f t="shared" si="21"/>
        <v/>
      </c>
      <c r="T54" s="28" t="str">
        <f t="shared" si="22"/>
        <v/>
      </c>
      <c r="U54" s="28" t="str">
        <f t="shared" si="23"/>
        <v/>
      </c>
      <c r="V54" s="41" t="str">
        <f t="shared" si="24"/>
        <v/>
      </c>
      <c r="W54" s="41" t="str">
        <f t="shared" si="25"/>
        <v/>
      </c>
      <c r="X54" s="43"/>
    </row>
    <row r="55" spans="1:24" x14ac:dyDescent="0.45">
      <c r="A55" s="37">
        <v>50</v>
      </c>
      <c r="B55" s="38">
        <f t="shared" si="13"/>
        <v>46370</v>
      </c>
      <c r="C55" s="39">
        <v>6</v>
      </c>
      <c r="D55" s="39"/>
      <c r="E55" s="39"/>
      <c r="F55" s="40"/>
      <c r="G55" s="40"/>
      <c r="H55" s="40"/>
      <c r="I55" s="40"/>
      <c r="J55" s="39"/>
      <c r="K55" s="40"/>
      <c r="L55" s="25" t="str">
        <f t="shared" si="14"/>
        <v/>
      </c>
      <c r="M55" s="25" t="str">
        <f t="shared" si="15"/>
        <v/>
      </c>
      <c r="N55" s="25" t="str">
        <f t="shared" si="16"/>
        <v/>
      </c>
      <c r="O55" s="27" t="str">
        <f t="shared" si="17"/>
        <v/>
      </c>
      <c r="P55" s="27" t="str">
        <f t="shared" si="18"/>
        <v/>
      </c>
      <c r="Q55" s="27" t="str">
        <f t="shared" si="19"/>
        <v/>
      </c>
      <c r="R55" s="30" t="str">
        <f t="shared" si="20"/>
        <v/>
      </c>
      <c r="S55" s="28" t="str">
        <f t="shared" si="21"/>
        <v/>
      </c>
      <c r="T55" s="28" t="str">
        <f t="shared" si="22"/>
        <v/>
      </c>
      <c r="U55" s="28" t="str">
        <f t="shared" si="23"/>
        <v/>
      </c>
      <c r="V55" s="41" t="str">
        <f t="shared" si="24"/>
        <v/>
      </c>
      <c r="W55" s="41" t="str">
        <f t="shared" si="25"/>
        <v/>
      </c>
      <c r="X55" s="43"/>
    </row>
    <row r="56" spans="1:24" x14ac:dyDescent="0.45">
      <c r="A56" s="37">
        <v>51</v>
      </c>
      <c r="B56" s="38">
        <f t="shared" si="13"/>
        <v>46377</v>
      </c>
      <c r="C56" s="39">
        <v>6</v>
      </c>
      <c r="D56" s="39"/>
      <c r="E56" s="39"/>
      <c r="F56" s="40"/>
      <c r="G56" s="40"/>
      <c r="H56" s="40"/>
      <c r="I56" s="40"/>
      <c r="J56" s="39"/>
      <c r="K56" s="40"/>
      <c r="L56" s="25" t="str">
        <f t="shared" si="14"/>
        <v/>
      </c>
      <c r="M56" s="25" t="str">
        <f t="shared" si="15"/>
        <v/>
      </c>
      <c r="N56" s="25" t="str">
        <f t="shared" si="16"/>
        <v/>
      </c>
      <c r="O56" s="27" t="str">
        <f t="shared" si="17"/>
        <v/>
      </c>
      <c r="P56" s="27" t="str">
        <f t="shared" si="18"/>
        <v/>
      </c>
      <c r="Q56" s="27" t="str">
        <f t="shared" si="19"/>
        <v/>
      </c>
      <c r="R56" s="30" t="str">
        <f t="shared" si="20"/>
        <v/>
      </c>
      <c r="S56" s="28" t="str">
        <f t="shared" si="21"/>
        <v/>
      </c>
      <c r="T56" s="28" t="str">
        <f t="shared" si="22"/>
        <v/>
      </c>
      <c r="U56" s="28" t="str">
        <f t="shared" si="23"/>
        <v/>
      </c>
      <c r="V56" s="41" t="str">
        <f t="shared" si="24"/>
        <v/>
      </c>
      <c r="W56" s="41" t="str">
        <f t="shared" si="25"/>
        <v/>
      </c>
      <c r="X56" s="43"/>
    </row>
    <row r="57" spans="1:24" x14ac:dyDescent="0.45">
      <c r="A57" s="37">
        <v>52</v>
      </c>
      <c r="B57" s="38">
        <f t="shared" si="13"/>
        <v>46384</v>
      </c>
      <c r="C57" s="39">
        <v>6</v>
      </c>
      <c r="D57" s="39"/>
      <c r="E57" s="39"/>
      <c r="F57" s="40"/>
      <c r="G57" s="40"/>
      <c r="H57" s="40"/>
      <c r="I57" s="40"/>
      <c r="J57" s="39"/>
      <c r="K57" s="40"/>
      <c r="L57" s="25" t="str">
        <f t="shared" si="14"/>
        <v/>
      </c>
      <c r="M57" s="25" t="str">
        <f t="shared" si="15"/>
        <v/>
      </c>
      <c r="N57" s="25" t="str">
        <f t="shared" si="16"/>
        <v/>
      </c>
      <c r="O57" s="27" t="str">
        <f t="shared" si="17"/>
        <v/>
      </c>
      <c r="P57" s="27" t="str">
        <f t="shared" si="18"/>
        <v/>
      </c>
      <c r="Q57" s="27" t="str">
        <f t="shared" si="19"/>
        <v/>
      </c>
      <c r="R57" s="30" t="str">
        <f t="shared" si="20"/>
        <v/>
      </c>
      <c r="S57" s="28" t="str">
        <f t="shared" si="21"/>
        <v/>
      </c>
      <c r="T57" s="28" t="str">
        <f t="shared" si="22"/>
        <v/>
      </c>
      <c r="U57" s="28" t="str">
        <f t="shared" si="23"/>
        <v/>
      </c>
      <c r="V57" s="41" t="str">
        <f t="shared" si="24"/>
        <v/>
      </c>
      <c r="W57" s="41" t="str">
        <f t="shared" si="25"/>
        <v/>
      </c>
      <c r="X57" s="43"/>
    </row>
  </sheetData>
  <mergeCells count="5">
    <mergeCell ref="A4:K4"/>
    <mergeCell ref="L4:N4"/>
    <mergeCell ref="O4:Q4"/>
    <mergeCell ref="R4:U4"/>
    <mergeCell ref="V4:W4"/>
  </mergeCells>
  <conditionalFormatting sqref="V6:W57">
    <cfRule type="cellIs" dxfId="1" priority="2" operator="greaterThan">
      <formula>0</formula>
    </cfRule>
    <cfRule type="cellIs" dxfId="0" priority="3" operator="lessThan">
      <formula>0</formula>
    </cfRule>
  </conditionalFormatting>
  <dataValidations count="1">
    <dataValidation type="decimal" operator="greaterThanOrEqual" showErrorMessage="1" errorTitle="Μη έγκυρη τιμή" error="Εισάγετε θετικό αριθμό." sqref="C6:K57" xr:uid="{00000000-0002-0000-02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30"/>
  <sheetViews>
    <sheetView showGridLines="0" zoomScaleNormal="100" workbookViewId="0"/>
  </sheetViews>
  <sheetFormatPr defaultColWidth="8.6640625" defaultRowHeight="14.25" x14ac:dyDescent="0.45"/>
  <cols>
    <col min="1" max="1" width="3" customWidth="1"/>
    <col min="2" max="2" width="34" customWidth="1"/>
    <col min="3" max="7" width="16" customWidth="1"/>
  </cols>
  <sheetData>
    <row r="2" spans="2:7" ht="20.65" x14ac:dyDescent="0.6">
      <c r="B2" s="18" t="s">
        <v>34</v>
      </c>
    </row>
    <row r="4" spans="2:7" ht="15.4" x14ac:dyDescent="0.45">
      <c r="B4" s="19" t="s">
        <v>35</v>
      </c>
      <c r="C4" s="20">
        <f>IFERROR(MATCH(9.99E+307,Καταγραφή!$R$6:$R$57),0)</f>
        <v>1</v>
      </c>
      <c r="D4" s="21">
        <f>IF($C$4=0,"Δεν υπάρχουν στοιχεία",INDEX(Καταγραφή!$B$6:$B$57,$C$4))</f>
        <v>46027</v>
      </c>
    </row>
    <row r="5" spans="2:7" x14ac:dyDescent="0.45">
      <c r="B5" s="22" t="s">
        <v>36</v>
      </c>
    </row>
    <row r="7" spans="2:7" ht="27.75" customHeight="1" x14ac:dyDescent="0.45">
      <c r="B7" s="23" t="s">
        <v>37</v>
      </c>
      <c r="C7" s="23" t="s">
        <v>38</v>
      </c>
      <c r="D7" s="23" t="s">
        <v>39</v>
      </c>
      <c r="E7" s="23" t="s">
        <v>40</v>
      </c>
      <c r="F7" s="23" t="s">
        <v>41</v>
      </c>
      <c r="G7" s="23" t="s">
        <v>42</v>
      </c>
    </row>
    <row r="8" spans="2:7" x14ac:dyDescent="0.45">
      <c r="B8" s="10" t="s">
        <v>43</v>
      </c>
      <c r="C8" s="10"/>
      <c r="D8" s="10"/>
      <c r="E8" s="10"/>
      <c r="F8" s="10"/>
      <c r="G8" s="10"/>
    </row>
    <row r="9" spans="2:7" x14ac:dyDescent="0.45">
      <c r="B9" s="24" t="s">
        <v>44</v>
      </c>
      <c r="C9" s="25">
        <f>IF($C$4&lt;1,"",IFERROR((SUM(INDEX(Καταγραφή!$D$6:$D$57,$C$4):INDEX(Καταγραφή!$D$6:$D$57,$C$4))+SUM(INDEX(Καταγραφή!$E$6:$E$57,$C$4):INDEX(Καταγραφή!$E$6:$E$57,$C$4)))/SUM(INDEX(Καταγραφή!$C$6:$C$57,$C$4):INDEX(Καταγραφή!$C$6:$C$57,$C$4)),""))</f>
        <v>180</v>
      </c>
      <c r="D9" s="25" t="str">
        <f>IF($C$4&lt;2,"",IFERROR((SUM(INDEX(Καταγραφή!$D$6:$D$57,$C$4-1):INDEX(Καταγραφή!$D$6:$D$57,$C$4-1))+SUM(INDEX(Καταγραφή!$E$6:$E$57,$C$4-1):INDEX(Καταγραφή!$E$6:$E$57,$C$4-1)))/SUM(INDEX(Καταγραφή!$C$6:$C$57,$C$4-1):INDEX(Καταγραφή!$C$6:$C$57,$C$4-1)),""))</f>
        <v/>
      </c>
      <c r="E9" s="26" t="str">
        <f>IF(OR(C9="",D9="",D9=0),"",C9/D9-1)</f>
        <v/>
      </c>
      <c r="F9" s="25">
        <f>IF($C$4&lt;1,"",IFERROR((SUM(INDEX(Καταγραφή!$D$6:$D$57,MAX(1,$C$4-3)):INDEX(Καταγραφή!$D$6:$D$57,$C$4))+SUM(INDEX(Καταγραφή!$E$6:$E$57,MAX(1,$C$4-3)):INDEX(Καταγραφή!$E$6:$E$57,$C$4)))/SUM(INDEX(Καταγραφή!$C$6:$C$57,MAX(1,$C$4-3)):INDEX(Καταγραφή!$C$6:$C$57,$C$4)),""))</f>
        <v>180</v>
      </c>
      <c r="G9" s="25">
        <f>IF($C$4&lt;1,"",IFERROR((SUM(INDEX(Καταγραφή!$D$6:$D$57,1):INDEX(Καταγραφή!$D$6:$D$57,$C$4))+SUM(INDEX(Καταγραφή!$E$6:$E$57,1):INDEX(Καταγραφή!$E$6:$E$57,$C$4)))/SUM(INDEX(Καταγραφή!$C$6:$C$57,1):INDEX(Καταγραφή!$C$6:$C$57,$C$4)),""))</f>
        <v>180</v>
      </c>
    </row>
    <row r="10" spans="2:7" x14ac:dyDescent="0.45">
      <c r="B10" s="24" t="s">
        <v>45</v>
      </c>
      <c r="C10" s="25">
        <f>IF($C$4&lt;1,"",IFERROR(SUM(INDEX(Καταγραφή!$D$6:$D$57,$C$4):INDEX(Καταγραφή!$D$6:$D$57,$C$4))/SUM(INDEX(Καταγραφή!$C$6:$C$57,$C$4):INDEX(Καταγραφή!$C$6:$C$57,$C$4)),""))</f>
        <v>86.666666666666671</v>
      </c>
      <c r="D10" s="25" t="str">
        <f>IF($C$4&lt;2,"",IFERROR(SUM(INDEX(Καταγραφή!$D$6:$D$57,$C$4-1):INDEX(Καταγραφή!$D$6:$D$57,$C$4-1))/SUM(INDEX(Καταγραφή!$C$6:$C$57,$C$4-1):INDEX(Καταγραφή!$C$6:$C$57,$C$4-1)),""))</f>
        <v/>
      </c>
      <c r="E10" s="26" t="str">
        <f>IF(OR(C10="",D10="",D10=0),"",C10/D10-1)</f>
        <v/>
      </c>
      <c r="F10" s="25">
        <f>IF($C$4&lt;1,"",IFERROR(SUM(INDEX(Καταγραφή!$D$6:$D$57,MAX(1,$C$4-3)):INDEX(Καταγραφή!$D$6:$D$57,$C$4))/SUM(INDEX(Καταγραφή!$C$6:$C$57,MAX(1,$C$4-3)):INDEX(Καταγραφή!$C$6:$C$57,$C$4)),""))</f>
        <v>86.666666666666671</v>
      </c>
      <c r="G10" s="25">
        <f>IF($C$4&lt;1,"",IFERROR(SUM(INDEX(Καταγραφή!$D$6:$D$57,1):INDEX(Καταγραφή!$D$6:$D$57,$C$4))/SUM(INDEX(Καταγραφή!$C$6:$C$57,1):INDEX(Καταγραφή!$C$6:$C$57,$C$4)),""))</f>
        <v>86.666666666666671</v>
      </c>
    </row>
    <row r="11" spans="2:7" x14ac:dyDescent="0.45">
      <c r="B11" s="24" t="s">
        <v>46</v>
      </c>
      <c r="C11" s="25">
        <f>IF($C$4&lt;1,"",IFERROR(SUM(INDEX(Καταγραφή!$E$6:$E$57,$C$4):INDEX(Καταγραφή!$E$6:$E$57,$C$4))/SUM(INDEX(Καταγραφή!$C$6:$C$57,$C$4):INDEX(Καταγραφή!$C$6:$C$57,$C$4)),""))</f>
        <v>93.333333333333329</v>
      </c>
      <c r="D11" s="25" t="str">
        <f>IF($C$4&lt;2,"",IFERROR(SUM(INDEX(Καταγραφή!$E$6:$E$57,$C$4-1):INDEX(Καταγραφή!$E$6:$E$57,$C$4-1))/SUM(INDEX(Καταγραφή!$C$6:$C$57,$C$4-1):INDEX(Καταγραφή!$C$6:$C$57,$C$4-1)),""))</f>
        <v/>
      </c>
      <c r="E11" s="26" t="str">
        <f>IF(OR(C11="",D11="",D11=0),"",C11/D11-1)</f>
        <v/>
      </c>
      <c r="F11" s="25">
        <f>IF($C$4&lt;1,"",IFERROR(SUM(INDEX(Καταγραφή!$E$6:$E$57,MAX(1,$C$4-3)):INDEX(Καταγραφή!$E$6:$E$57,$C$4))/SUM(INDEX(Καταγραφή!$C$6:$C$57,MAX(1,$C$4-3)):INDEX(Καταγραφή!$C$6:$C$57,$C$4)),""))</f>
        <v>93.333333333333329</v>
      </c>
      <c r="G11" s="25">
        <f>IF($C$4&lt;1,"",IFERROR(SUM(INDEX(Καταγραφή!$E$6:$E$57,1):INDEX(Καταγραφή!$E$6:$E$57,$C$4))/SUM(INDEX(Καταγραφή!$C$6:$C$57,1):INDEX(Καταγραφή!$C$6:$C$57,$C$4)),""))</f>
        <v>93.333333333333329</v>
      </c>
    </row>
    <row r="13" spans="2:7" x14ac:dyDescent="0.45">
      <c r="B13" s="9" t="s">
        <v>47</v>
      </c>
      <c r="C13" s="9"/>
      <c r="D13" s="9"/>
      <c r="E13" s="9"/>
      <c r="F13" s="9"/>
      <c r="G13" s="9"/>
    </row>
    <row r="14" spans="2:7" x14ac:dyDescent="0.45">
      <c r="B14" s="24" t="s">
        <v>44</v>
      </c>
      <c r="C14" s="27">
        <f>IF($C$4&lt;1,"",IFERROR((SUM(INDEX(Καταγραφή!$F$6:$F$57,$C$4):INDEX(Καταγραφή!$F$6:$F$57,$C$4))+SUM(INDEX(Καταγραφή!$G$6:$G$57,$C$4):INDEX(Καταγραφή!$G$6:$G$57,$C$4)))/(SUM(INDEX(Καταγραφή!$D$6:$D$57,$C$4):INDEX(Καταγραφή!$D$6:$D$57,$C$4))+SUM(INDEX(Καταγραφή!$E$6:$E$57,$C$4):INDEX(Καταγραφή!$E$6:$E$57,$C$4))),""))</f>
        <v>22.037037037037038</v>
      </c>
      <c r="D14" s="27" t="str">
        <f>IF($C$4&lt;2,"",IFERROR((SUM(INDEX(Καταγραφή!$F$6:$F$57,$C$4-1):INDEX(Καταγραφή!$F$6:$F$57,$C$4-1))+SUM(INDEX(Καταγραφή!$G$6:$G$57,$C$4-1):INDEX(Καταγραφή!$G$6:$G$57,$C$4-1)))/(SUM(INDEX(Καταγραφή!$D$6:$D$57,$C$4-1):INDEX(Καταγραφή!$D$6:$D$57,$C$4-1))+SUM(INDEX(Καταγραφή!$E$6:$E$57,$C$4-1):INDEX(Καταγραφή!$E$6:$E$57,$C$4-1))),""))</f>
        <v/>
      </c>
      <c r="E14" s="26" t="str">
        <f>IF(OR(C14="",D14="",D14=0),"",C14/D14-1)</f>
        <v/>
      </c>
      <c r="F14" s="27">
        <f>IF($C$4&lt;1,"",IFERROR((SUM(INDEX(Καταγραφή!$F$6:$F$57,MAX(1,$C$4-3)):INDEX(Καταγραφή!$F$6:$F$57,$C$4))+SUM(INDEX(Καταγραφή!$G$6:$G$57,MAX(1,$C$4-3)):INDEX(Καταγραφή!$G$6:$G$57,$C$4)))/(SUM(INDEX(Καταγραφή!$D$6:$D$57,MAX(1,$C$4-3)):INDEX(Καταγραφή!$D$6:$D$57,$C$4))+SUM(INDEX(Καταγραφή!$E$6:$E$57,MAX(1,$C$4-3)):INDEX(Καταγραφή!$E$6:$E$57,$C$4))),""))</f>
        <v>22.037037037037038</v>
      </c>
      <c r="G14" s="27">
        <f>IF($C$4&lt;1,"",IFERROR((SUM(INDEX(Καταγραφή!$F$6:$F$57,1):INDEX(Καταγραφή!$F$6:$F$57,$C$4))+SUM(INDEX(Καταγραφή!$G$6:$G$57,1):INDEX(Καταγραφή!$G$6:$G$57,$C$4)))/(SUM(INDEX(Καταγραφή!$D$6:$D$57,1):INDEX(Καταγραφή!$D$6:$D$57,$C$4))+SUM(INDEX(Καταγραφή!$E$6:$E$57,1):INDEX(Καταγραφή!$E$6:$E$57,$C$4))),""))</f>
        <v>22.037037037037038</v>
      </c>
    </row>
    <row r="15" spans="2:7" x14ac:dyDescent="0.45">
      <c r="B15" s="24" t="s">
        <v>48</v>
      </c>
      <c r="C15" s="27">
        <f>IF($C$4&lt;1,"",IFERROR(SUM(INDEX(Καταγραφή!$F$6:$F$57,$C$4):INDEX(Καταγραφή!$F$6:$F$57,$C$4))/SUM(INDEX(Καταγραφή!$D$6:$D$57,$C$4):INDEX(Καταγραφή!$D$6:$D$57,$C$4)),""))</f>
        <v>28</v>
      </c>
      <c r="D15" s="27" t="str">
        <f>IF($C$4&lt;2,"",IFERROR(SUM(INDEX(Καταγραφή!$F$6:$F$57,$C$4-1):INDEX(Καταγραφή!$F$6:$F$57,$C$4-1))/SUM(INDEX(Καταγραφή!$D$6:$D$57,$C$4-1):INDEX(Καταγραφή!$D$6:$D$57,$C$4-1)),""))</f>
        <v/>
      </c>
      <c r="E15" s="26" t="str">
        <f>IF(OR(C15="",D15="",D15=0),"",C15/D15-1)</f>
        <v/>
      </c>
      <c r="F15" s="27">
        <f>IF($C$4&lt;1,"",IFERROR(SUM(INDEX(Καταγραφή!$F$6:$F$57,MAX(1,$C$4-3)):INDEX(Καταγραφή!$F$6:$F$57,$C$4))/SUM(INDEX(Καταγραφή!$D$6:$D$57,MAX(1,$C$4-3)):INDEX(Καταγραφή!$D$6:$D$57,$C$4)),""))</f>
        <v>28</v>
      </c>
      <c r="G15" s="27">
        <f>IF($C$4&lt;1,"",IFERROR(SUM(INDEX(Καταγραφή!$F$6:$F$57,1):INDEX(Καταγραφή!$F$6:$F$57,$C$4))/SUM(INDEX(Καταγραφή!$D$6:$D$57,1):INDEX(Καταγραφή!$D$6:$D$57,$C$4)),""))</f>
        <v>28</v>
      </c>
    </row>
    <row r="16" spans="2:7" x14ac:dyDescent="0.45">
      <c r="B16" s="24" t="s">
        <v>49</v>
      </c>
      <c r="C16" s="27">
        <f>IF($C$4&lt;1,"",IFERROR(SUM(INDEX(Καταγραφή!$G$6:$G$57,$C$4):INDEX(Καταγραφή!$G$6:$G$57,$C$4))/SUM(INDEX(Καταγραφή!$E$6:$E$57,$C$4):INDEX(Καταγραφή!$E$6:$E$57,$C$4)),""))</f>
        <v>16.5</v>
      </c>
      <c r="D16" s="27" t="str">
        <f>IF($C$4&lt;2,"",IFERROR(SUM(INDEX(Καταγραφή!$G$6:$G$57,$C$4-1):INDEX(Καταγραφή!$G$6:$G$57,$C$4-1))/SUM(INDEX(Καταγραφή!$E$6:$E$57,$C$4-1):INDEX(Καταγραφή!$E$6:$E$57,$C$4-1)),""))</f>
        <v/>
      </c>
      <c r="E16" s="26" t="str">
        <f>IF(OR(C16="",D16="",D16=0),"",C16/D16-1)</f>
        <v/>
      </c>
      <c r="F16" s="27">
        <f>IF($C$4&lt;1,"",IFERROR(SUM(INDEX(Καταγραφή!$G$6:$G$57,MAX(1,$C$4-3)):INDEX(Καταγραφή!$G$6:$G$57,$C$4))/SUM(INDEX(Καταγραφή!$E$6:$E$57,MAX(1,$C$4-3)):INDEX(Καταγραφή!$E$6:$E$57,$C$4)),""))</f>
        <v>16.5</v>
      </c>
      <c r="G16" s="27">
        <f>IF($C$4&lt;1,"",IFERROR(SUM(INDEX(Καταγραφή!$G$6:$G$57,1):INDEX(Καταγραφή!$G$6:$G$57,$C$4))/SUM(INDEX(Καταγραφή!$E$6:$E$57,1):INDEX(Καταγραφή!$E$6:$E$57,$C$4)),""))</f>
        <v>16.5</v>
      </c>
    </row>
    <row r="18" spans="2:7" x14ac:dyDescent="0.45">
      <c r="B18" s="8" t="s">
        <v>50</v>
      </c>
      <c r="C18" s="8"/>
      <c r="D18" s="8"/>
      <c r="E18" s="8"/>
      <c r="F18" s="8"/>
      <c r="G18" s="8"/>
    </row>
    <row r="19" spans="2:7" x14ac:dyDescent="0.45">
      <c r="B19" s="24" t="s">
        <v>44</v>
      </c>
      <c r="C19" s="28">
        <f>IF($C$4&lt;1,"",IFERROR((SUM(INDEX(Καταγραφή!$F$6:$F$57,$C$4):INDEX(Καταγραφή!$F$6:$F$57,$C$4))+SUM(INDEX(Καταγραφή!$G$6:$G$57,$C$4):INDEX(Καταγραφή!$G$6:$G$57,$C$4))-SUM(INDEX(Καταγραφή!$H$6:$H$57,$C$4):INDEX(Καταγραφή!$H$6:$H$57,$C$4))-SUM(INDEX(Καταγραφή!$I$6:$I$57,$C$4):INDEX(Καταγραφή!$I$6:$I$57,$C$4)))/(SUM(INDEX(Καταγραφή!$F$6:$F$57,$C$4):INDEX(Καταγραφή!$F$6:$F$57,$C$4))+SUM(INDEX(Καταγραφή!$G$6:$G$57,$C$4):INDEX(Καταγραφή!$G$6:$G$57,$C$4))),""))</f>
        <v>0.28210084033613447</v>
      </c>
      <c r="D19" s="28" t="str">
        <f>IF($C$4&lt;2,"",IFERROR((SUM(INDEX(Καταγραφή!$F$6:$F$57,$C$4-1):INDEX(Καταγραφή!$F$6:$F$57,$C$4-1))+SUM(INDEX(Καταγραφή!$G$6:$G$57,$C$4-1):INDEX(Καταγραφή!$G$6:$G$57,$C$4-1))-SUM(INDEX(Καταγραφή!$H$6:$H$57,$C$4-1):INDEX(Καταγραφή!$H$6:$H$57,$C$4-1))-SUM(INDEX(Καταγραφή!$I$6:$I$57,$C$4-1):INDEX(Καταγραφή!$I$6:$I$57,$C$4-1)))/(SUM(INDEX(Καταγραφή!$F$6:$F$57,$C$4-1):INDEX(Καταγραφή!$F$6:$F$57,$C$4-1))+SUM(INDEX(Καταγραφή!$G$6:$G$57,$C$4-1):INDEX(Καταγραφή!$G$6:$G$57,$C$4-1))),""))</f>
        <v/>
      </c>
      <c r="E19" s="29" t="str">
        <f>IF(OR(C19="",D19=""),"",(C19-D19)*100)</f>
        <v/>
      </c>
      <c r="F19" s="28">
        <f>IF($C$4&lt;1,"",IFERROR((SUM(INDEX(Καταγραφή!$F$6:$F$57,MAX(1,$C$4-3)):INDEX(Καταγραφή!$F$6:$F$57,$C$4))+SUM(INDEX(Καταγραφή!$G$6:$G$57,MAX(1,$C$4-3)):INDEX(Καταγραφή!$G$6:$G$57,$C$4))-SUM(INDEX(Καταγραφή!$H$6:$H$57,MAX(1,$C$4-3)):INDEX(Καταγραφή!$H$6:$H$57,$C$4))-SUM(INDEX(Καταγραφή!$I$6:$I$57,MAX(1,$C$4-3)):INDEX(Καταγραφή!$I$6:$I$57,$C$4)))/(SUM(INDEX(Καταγραφή!$F$6:$F$57,MAX(1,$C$4-3)):INDEX(Καταγραφή!$F$6:$F$57,$C$4))+SUM(INDEX(Καταγραφή!$G$6:$G$57,MAX(1,$C$4-3)):INDEX(Καταγραφή!$G$6:$G$57,$C$4))),""))</f>
        <v>0.28210084033613447</v>
      </c>
      <c r="G19" s="28">
        <f>IF($C$4&lt;1,"",IFERROR((SUM(INDEX(Καταγραφή!$F$6:$F$57,1):INDEX(Καταγραφή!$F$6:$F$57,$C$4))+SUM(INDEX(Καταγραφή!$G$6:$G$57,1):INDEX(Καταγραφή!$G$6:$G$57,$C$4))-SUM(INDEX(Καταγραφή!$H$6:$H$57,1):INDEX(Καταγραφή!$H$6:$H$57,$C$4))-SUM(INDEX(Καταγραφή!$I$6:$I$57,1):INDEX(Καταγραφή!$I$6:$I$57,$C$4)))/(SUM(INDEX(Καταγραφή!$F$6:$F$57,1):INDEX(Καταγραφή!$F$6:$F$57,$C$4))+SUM(INDEX(Καταγραφή!$G$6:$G$57,1):INDEX(Καταγραφή!$G$6:$G$57,$C$4))),""))</f>
        <v>0.28210084033613447</v>
      </c>
    </row>
    <row r="20" spans="2:7" x14ac:dyDescent="0.45">
      <c r="B20" s="24" t="s">
        <v>51</v>
      </c>
      <c r="C20" s="28">
        <f>IF($C$4&lt;1,"",IFERROR((SUM(INDEX(Καταγραφή!$F$6:$F$57,$C$4):INDEX(Καταγραφή!$F$6:$F$57,$C$4))-SUM(INDEX(Καταγραφή!$H$6:$H$57,$C$4):INDEX(Καταγραφή!$H$6:$H$57,$C$4)))/SUM(INDEX(Καταγραφή!$F$6:$F$57,$C$4):INDEX(Καταγραφή!$F$6:$F$57,$C$4)),""))</f>
        <v>0.21998626373626373</v>
      </c>
      <c r="D20" s="28" t="str">
        <f>IF($C$4&lt;2,"",IFERROR((SUM(INDEX(Καταγραφή!$F$6:$F$57,$C$4-1):INDEX(Καταγραφή!$F$6:$F$57,$C$4-1))-SUM(INDEX(Καταγραφή!$H$6:$H$57,$C$4-1):INDEX(Καταγραφή!$H$6:$H$57,$C$4-1)))/SUM(INDEX(Καταγραφή!$F$6:$F$57,$C$4-1):INDEX(Καταγραφή!$F$6:$F$57,$C$4-1)),""))</f>
        <v/>
      </c>
      <c r="E20" s="29" t="str">
        <f>IF(OR(C20="",D20=""),"",(C20-D20)*100)</f>
        <v/>
      </c>
      <c r="F20" s="28">
        <f>IF($C$4&lt;1,"",IFERROR((SUM(INDEX(Καταγραφή!$F$6:$F$57,MAX(1,$C$4-3)):INDEX(Καταγραφή!$F$6:$F$57,$C$4))-SUM(INDEX(Καταγραφή!$H$6:$H$57,MAX(1,$C$4-3)):INDEX(Καταγραφή!$H$6:$H$57,$C$4)))/SUM(INDEX(Καταγραφή!$F$6:$F$57,MAX(1,$C$4-3)):INDEX(Καταγραφή!$F$6:$F$57,$C$4)),""))</f>
        <v>0.21998626373626373</v>
      </c>
      <c r="G20" s="28">
        <f>IF($C$4&lt;1,"",IFERROR((SUM(INDEX(Καταγραφή!$F$6:$F$57,1):INDEX(Καταγραφή!$F$6:$F$57,$C$4))-SUM(INDEX(Καταγραφή!$H$6:$H$57,1):INDEX(Καταγραφή!$H$6:$H$57,$C$4)))/SUM(INDEX(Καταγραφή!$F$6:$F$57,1):INDEX(Καταγραφή!$F$6:$F$57,$C$4)),""))</f>
        <v>0.21998626373626373</v>
      </c>
    </row>
    <row r="21" spans="2:7" x14ac:dyDescent="0.45">
      <c r="B21" s="24" t="s">
        <v>49</v>
      </c>
      <c r="C21" s="28">
        <f>IF($C$4&lt;1,"",IFERROR((SUM(INDEX(Καταγραφή!$G$6:$G$57,$C$4):INDEX(Καταγραφή!$G$6:$G$57,$C$4))-SUM(INDEX(Καταγραφή!$I$6:$I$57,$C$4):INDEX(Καταγραφή!$I$6:$I$57,$C$4)))/SUM(INDEX(Καταγραφή!$G$6:$G$57,$C$4):INDEX(Καταγραφή!$G$6:$G$57,$C$4)),""))</f>
        <v>0.37997835497835497</v>
      </c>
      <c r="D21" s="28" t="str">
        <f>IF($C$4&lt;2,"",IFERROR((SUM(INDEX(Καταγραφή!$G$6:$G$57,$C$4-1):INDEX(Καταγραφή!$G$6:$G$57,$C$4-1))-SUM(INDEX(Καταγραφή!$I$6:$I$57,$C$4-1):INDEX(Καταγραφή!$I$6:$I$57,$C$4-1)))/SUM(INDEX(Καταγραφή!$G$6:$G$57,$C$4-1):INDEX(Καταγραφή!$G$6:$G$57,$C$4-1)),""))</f>
        <v/>
      </c>
      <c r="E21" s="29" t="str">
        <f>IF(OR(C21="",D21=""),"",(C21-D21)*100)</f>
        <v/>
      </c>
      <c r="F21" s="28">
        <f>IF($C$4&lt;1,"",IFERROR((SUM(INDEX(Καταγραφή!$G$6:$G$57,MAX(1,$C$4-3)):INDEX(Καταγραφή!$G$6:$G$57,$C$4))-SUM(INDEX(Καταγραφή!$I$6:$I$57,MAX(1,$C$4-3)):INDEX(Καταγραφή!$I$6:$I$57,$C$4)))/SUM(INDEX(Καταγραφή!$G$6:$G$57,MAX(1,$C$4-3)):INDEX(Καταγραφή!$G$6:$G$57,$C$4)),""))</f>
        <v>0.37997835497835497</v>
      </c>
      <c r="G21" s="28">
        <f>IF($C$4&lt;1,"",IFERROR((SUM(INDEX(Καταγραφή!$G$6:$G$57,1):INDEX(Καταγραφή!$G$6:$G$57,$C$4))-SUM(INDEX(Καταγραφή!$I$6:$I$57,1):INDEX(Καταγραφή!$I$6:$I$57,$C$4)))/SUM(INDEX(Καταγραφή!$G$6:$G$57,1):INDEX(Καταγραφή!$G$6:$G$57,$C$4)),""))</f>
        <v>0.37997835497835497</v>
      </c>
    </row>
    <row r="23" spans="2:7" x14ac:dyDescent="0.45">
      <c r="B23" s="7" t="s">
        <v>52</v>
      </c>
      <c r="C23" s="7"/>
      <c r="D23" s="7"/>
      <c r="E23" s="7"/>
      <c r="F23" s="7"/>
      <c r="G23" s="7"/>
    </row>
    <row r="24" spans="2:7" x14ac:dyDescent="0.45">
      <c r="B24" s="24" t="s">
        <v>53</v>
      </c>
      <c r="C24" s="30">
        <f>IF($C$4&lt;1,"",IFERROR((SUM(INDEX(Καταγραφή!$F$6:$F$57,$C$4):INDEX(Καταγραφή!$F$6:$F$57,$C$4))+SUM(INDEX(Καταγραφή!$G$6:$G$57,$C$4):INDEX(Καταγραφή!$G$6:$G$57,$C$4)))/($C$4-($C$4)+1),""))</f>
        <v>23800</v>
      </c>
      <c r="D24" s="30" t="str">
        <f>IF($C$4&lt;2,"",IFERROR((SUM(INDEX(Καταγραφή!$F$6:$F$57,$C$4-1):INDEX(Καταγραφή!$F$6:$F$57,$C$4-1))+SUM(INDEX(Καταγραφή!$G$6:$G$57,$C$4-1):INDEX(Καταγραφή!$G$6:$G$57,$C$4-1)))/($C$4-1-($C$4-1)+1),""))</f>
        <v/>
      </c>
      <c r="E24" s="26" t="str">
        <f>IF(OR(C24="",D24="",D24=0),"",C24/D24-1)</f>
        <v/>
      </c>
      <c r="F24" s="30">
        <f>IF($C$4&lt;1,"",IFERROR((SUM(INDEX(Καταγραφή!$F$6:$F$57,MAX(1,$C$4-3)):INDEX(Καταγραφή!$F$6:$F$57,$C$4))+SUM(INDEX(Καταγραφή!$G$6:$G$57,MAX(1,$C$4-3)):INDEX(Καταγραφή!$G$6:$G$57,$C$4)))/($C$4-(MAX(1,$C$4-3))+1),""))</f>
        <v>23800</v>
      </c>
      <c r="G24" s="30">
        <f>IF($C$4&lt;1,"",IFERROR((SUM(INDEX(Καταγραφή!$F$6:$F$57,1):INDEX(Καταγραφή!$F$6:$F$57,$C$4))+SUM(INDEX(Καταγραφή!$G$6:$G$57,1):INDEX(Καταγραφή!$G$6:$G$57,$C$4)))/($C$4-(1)+1),""))</f>
        <v>23800</v>
      </c>
    </row>
    <row r="26" spans="2:7" x14ac:dyDescent="0.45">
      <c r="B26" s="31" t="s">
        <v>54</v>
      </c>
    </row>
    <row r="27" spans="2:7" x14ac:dyDescent="0.45">
      <c r="B27" s="32" t="s">
        <v>55</v>
      </c>
    </row>
    <row r="28" spans="2:7" x14ac:dyDescent="0.45">
      <c r="B28" s="32" t="s">
        <v>56</v>
      </c>
    </row>
    <row r="29" spans="2:7" x14ac:dyDescent="0.45">
      <c r="B29" s="32" t="s">
        <v>57</v>
      </c>
    </row>
    <row r="30" spans="2:7" x14ac:dyDescent="0.45">
      <c r="B30" s="32" t="s">
        <v>58</v>
      </c>
    </row>
  </sheetData>
  <mergeCells count="4">
    <mergeCell ref="B8:G8"/>
    <mergeCell ref="B13:G13"/>
    <mergeCell ref="B18:G18"/>
    <mergeCell ref="B23:G23"/>
  </mergeCells>
  <conditionalFormatting sqref="E9:E26">
    <cfRule type="cellIs" dxfId="3" priority="2" operator="greaterThan">
      <formula>0</formula>
    </cfRule>
    <cfRule type="cellIs" dxfId="2" priority="3" operator="lessThan">
      <formula>0</formula>
    </cfRule>
  </conditionalFormatting>
  <pageMargins left="0.75" right="0.75" top="1" bottom="1" header="0.511811023622047" footer="0.511811023622047"/>
  <pageSetup fitToHeight="0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D29"/>
  <sheetViews>
    <sheetView showGridLines="0" zoomScaleNormal="100" workbookViewId="0"/>
  </sheetViews>
  <sheetFormatPr defaultColWidth="8.6640625" defaultRowHeight="14.25" x14ac:dyDescent="0.45"/>
  <cols>
    <col min="1" max="1" width="3" customWidth="1"/>
    <col min="2" max="2" width="46" customWidth="1"/>
    <col min="3" max="3" width="18" customWidth="1"/>
    <col min="4" max="4" width="50" customWidth="1"/>
  </cols>
  <sheetData>
    <row r="2" spans="2:4" ht="20.65" x14ac:dyDescent="0.6">
      <c r="B2" s="18" t="s">
        <v>89</v>
      </c>
    </row>
    <row r="3" spans="2:4" x14ac:dyDescent="0.45">
      <c r="B3" s="44" t="s">
        <v>90</v>
      </c>
    </row>
    <row r="5" spans="2:4" x14ac:dyDescent="0.45">
      <c r="B5" s="1" t="s">
        <v>91</v>
      </c>
      <c r="C5" s="1"/>
      <c r="D5" s="1"/>
    </row>
    <row r="6" spans="2:4" x14ac:dyDescent="0.45">
      <c r="B6" s="45" t="s">
        <v>92</v>
      </c>
      <c r="C6" s="46">
        <v>180</v>
      </c>
      <c r="D6" s="22" t="s">
        <v>93</v>
      </c>
    </row>
    <row r="7" spans="2:4" x14ac:dyDescent="0.45">
      <c r="B7" s="45" t="s">
        <v>94</v>
      </c>
      <c r="C7" s="47">
        <v>22</v>
      </c>
    </row>
    <row r="8" spans="2:4" x14ac:dyDescent="0.45">
      <c r="B8" s="45" t="s">
        <v>95</v>
      </c>
      <c r="C8" s="46">
        <v>300</v>
      </c>
      <c r="D8" s="22" t="s">
        <v>96</v>
      </c>
    </row>
    <row r="9" spans="2:4" x14ac:dyDescent="0.45">
      <c r="B9" s="45" t="s">
        <v>97</v>
      </c>
      <c r="C9" s="48">
        <v>0.35</v>
      </c>
      <c r="D9" s="22" t="s">
        <v>98</v>
      </c>
    </row>
    <row r="10" spans="2:4" x14ac:dyDescent="0.45">
      <c r="B10" s="45" t="s">
        <v>99</v>
      </c>
      <c r="C10" s="49">
        <f>C6*C7</f>
        <v>3960</v>
      </c>
    </row>
    <row r="11" spans="2:4" x14ac:dyDescent="0.45">
      <c r="B11" s="45" t="s">
        <v>100</v>
      </c>
      <c r="C11" s="49">
        <f>C10*C8</f>
        <v>1188000</v>
      </c>
    </row>
    <row r="13" spans="2:4" x14ac:dyDescent="0.45">
      <c r="B13" s="9" t="s">
        <v>101</v>
      </c>
      <c r="C13" s="9"/>
      <c r="D13" s="9"/>
    </row>
    <row r="14" spans="2:4" x14ac:dyDescent="0.45">
      <c r="B14" s="45" t="s">
        <v>102</v>
      </c>
      <c r="C14" s="47">
        <v>2</v>
      </c>
      <c r="D14" s="22" t="s">
        <v>103</v>
      </c>
    </row>
    <row r="15" spans="2:4" x14ac:dyDescent="0.45">
      <c r="B15" s="45" t="s">
        <v>104</v>
      </c>
      <c r="C15" s="50">
        <f>C7+C14</f>
        <v>24</v>
      </c>
    </row>
    <row r="16" spans="2:4" x14ac:dyDescent="0.45">
      <c r="B16" s="45" t="s">
        <v>105</v>
      </c>
      <c r="C16" s="49">
        <f>C6*C14</f>
        <v>360</v>
      </c>
    </row>
    <row r="17" spans="2:4" x14ac:dyDescent="0.45">
      <c r="B17" s="51" t="s">
        <v>106</v>
      </c>
      <c r="C17" s="52">
        <f>C16*C8</f>
        <v>108000</v>
      </c>
    </row>
    <row r="18" spans="2:4" x14ac:dyDescent="0.45">
      <c r="B18" s="51" t="s">
        <v>107</v>
      </c>
      <c r="C18" s="52">
        <f>C17*C9</f>
        <v>37800</v>
      </c>
    </row>
    <row r="20" spans="2:4" x14ac:dyDescent="0.45">
      <c r="B20" s="10" t="s">
        <v>108</v>
      </c>
      <c r="C20" s="10"/>
      <c r="D20" s="10"/>
    </row>
    <row r="21" spans="2:4" x14ac:dyDescent="0.45">
      <c r="B21" s="45" t="s">
        <v>109</v>
      </c>
      <c r="C21" s="46">
        <v>10</v>
      </c>
    </row>
    <row r="22" spans="2:4" x14ac:dyDescent="0.45">
      <c r="B22" s="45" t="s">
        <v>105</v>
      </c>
      <c r="C22" s="49">
        <f>C21*C7</f>
        <v>220</v>
      </c>
    </row>
    <row r="23" spans="2:4" x14ac:dyDescent="0.45">
      <c r="B23" s="51" t="s">
        <v>106</v>
      </c>
      <c r="C23" s="52">
        <f>C22*C8</f>
        <v>66000</v>
      </c>
    </row>
    <row r="24" spans="2:4" x14ac:dyDescent="0.45">
      <c r="B24" s="51" t="s">
        <v>107</v>
      </c>
      <c r="C24" s="52">
        <f>C23*C9</f>
        <v>23100</v>
      </c>
    </row>
    <row r="26" spans="2:4" x14ac:dyDescent="0.45">
      <c r="B26" s="8" t="s">
        <v>110</v>
      </c>
      <c r="C26" s="8"/>
      <c r="D26" s="8"/>
    </row>
    <row r="27" spans="2:4" x14ac:dyDescent="0.45">
      <c r="B27" s="45" t="s">
        <v>111</v>
      </c>
      <c r="C27" s="49">
        <f>(C6+C21)*(C7+C14)*C8</f>
        <v>1368000</v>
      </c>
    </row>
    <row r="28" spans="2:4" x14ac:dyDescent="0.45">
      <c r="B28" s="51" t="s">
        <v>112</v>
      </c>
      <c r="C28" s="52">
        <f>C27-C11</f>
        <v>180000</v>
      </c>
    </row>
    <row r="29" spans="2:4" x14ac:dyDescent="0.45">
      <c r="B29" s="51" t="s">
        <v>113</v>
      </c>
      <c r="C29" s="53">
        <f>IF(C11=0,0,C28/C11)</f>
        <v>0.15151515151515152</v>
      </c>
    </row>
  </sheetData>
  <mergeCells count="4">
    <mergeCell ref="B5:D5"/>
    <mergeCell ref="B13:D13"/>
    <mergeCell ref="B20:D20"/>
    <mergeCell ref="B26:D26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Οδηγίες</vt:lpstr>
      <vt:lpstr>Καταγραφή</vt:lpstr>
      <vt:lpstr>Σύνοψη</vt:lpstr>
      <vt:lpstr>Υπολογιστής καλαθιού</vt:lpstr>
      <vt:lpstr>Καταγραφή!Print_Titles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pharmacy-accounting</dc:creator>
  <dc:description/>
  <cp:lastModifiedBy>Con Mast</cp:lastModifiedBy>
  <cp:revision>0</cp:revision>
  <dcterms:created xsi:type="dcterms:W3CDTF">2026-09-27T16:33:09Z</dcterms:created>
  <dcterms:modified xsi:type="dcterms:W3CDTF">2026-09-27T18:03:44Z</dcterms:modified>
  <dc:language>en-US</dc:language>
</cp:coreProperties>
</file>